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615" windowWidth="9420" windowHeight="4020" tabRatio="951"/>
  </bookViews>
  <sheets>
    <sheet name="Titul" sheetId="67" r:id="rId1"/>
    <sheet name="zkratky" sheetId="68" r:id="rId2"/>
    <sheet name="RLK 2017 P" sheetId="69" r:id="rId3"/>
    <sheet name="Příjmy ZU a SU " sheetId="70" r:id="rId4"/>
    <sheet name="Příjmy DU" sheetId="71" r:id="rId5"/>
    <sheet name="RLK 2017 V" sheetId="88" r:id="rId6"/>
    <sheet name="ZU a SU" sheetId="89" r:id="rId7"/>
    <sheet name="limity výdajů celkem" sheetId="90" r:id="rId8"/>
    <sheet name="Hejtman" sheetId="105" r:id="rId9"/>
    <sheet name="Rozvoj" sheetId="98" r:id="rId10"/>
    <sheet name="Ekonomika" sheetId="80" r:id="rId11"/>
    <sheet name="OŠMTSV" sheetId="99" r:id="rId12"/>
    <sheet name="P 04" sheetId="100" r:id="rId13"/>
    <sheet name="Sociální" sheetId="101" r:id="rId14"/>
    <sheet name="P 05" sheetId="102" r:id="rId15"/>
    <sheet name="Doprava" sheetId="103" r:id="rId16"/>
    <sheet name="P 06" sheetId="104" r:id="rId17"/>
    <sheet name="Kultura" sheetId="106" r:id="rId18"/>
    <sheet name="P 07" sheetId="107" r:id="rId19"/>
    <sheet name="ŽP" sheetId="108" r:id="rId20"/>
    <sheet name="P 08" sheetId="109" r:id="rId21"/>
    <sheet name="Zdravotnictví" sheetId="110" r:id="rId22"/>
    <sheet name="P 09" sheetId="111" r:id="rId23"/>
    <sheet name="Právní" sheetId="82" r:id="rId24"/>
    <sheet name="Územní plán" sheetId="112" r:id="rId25"/>
    <sheet name="Informatika" sheetId="113" r:id="rId26"/>
    <sheet name="Investice" sheetId="114" r:id="rId27"/>
    <sheet name="Ředitel" sheetId="115" r:id="rId28"/>
    <sheet name="Sekretar. ředitele" sheetId="116" r:id="rId29"/>
  </sheets>
  <definedNames>
    <definedName name="_xlnm._FilterDatabase" localSheetId="6" hidden="1">'ZU a SU'!$A$6:$H$106</definedName>
    <definedName name="Excel_BuiltIn__FilterDatabase_3" localSheetId="6">#REF!</definedName>
    <definedName name="Excel_BuiltIn__FilterDatabase_3">#REF!</definedName>
    <definedName name="_xlnm.Print_Titles" localSheetId="15">Doprava!$1:$4</definedName>
    <definedName name="_xlnm.Print_Titles" localSheetId="10">Ekonomika!$1:$4</definedName>
    <definedName name="_xlnm.Print_Titles" localSheetId="8">Hejtman!$1:$4</definedName>
    <definedName name="_xlnm.Print_Titles" localSheetId="26">Investice!$1:$4</definedName>
    <definedName name="_xlnm.Print_Titles" localSheetId="17">Kultura!$1:$4</definedName>
    <definedName name="_xlnm.Print_Titles" localSheetId="11">OŠMTSV!$1:$4</definedName>
    <definedName name="_xlnm.Print_Titles" localSheetId="23">Právní!$1:$3</definedName>
    <definedName name="_xlnm.Print_Titles" localSheetId="4">'Příjmy DU'!$1:$3</definedName>
    <definedName name="_xlnm.Print_Titles" localSheetId="9">Rozvoj!$1:$4</definedName>
    <definedName name="_xlnm.Print_Titles" localSheetId="27">Ředitel!$1:$4</definedName>
    <definedName name="_xlnm.Print_Titles" localSheetId="28">'Sekretar. ředitele'!$1:$3</definedName>
    <definedName name="_xlnm.Print_Titles" localSheetId="13">Sociální!$1:$4</definedName>
    <definedName name="_xlnm.Print_Titles" localSheetId="24">'Územní plán'!$1:$3</definedName>
    <definedName name="_xlnm.Print_Titles" localSheetId="21">Zdravotnictví!$1:$4</definedName>
    <definedName name="_xlnm.Print_Titles" localSheetId="6">'ZU a SU'!$2:$6</definedName>
    <definedName name="_xlnm.Print_Titles" localSheetId="19">ŽP!$1:$4</definedName>
    <definedName name="_xlnm.Print_Area" localSheetId="15">Doprava!$A$1:$H$115</definedName>
    <definedName name="_xlnm.Print_Area" localSheetId="10">Ekonomika!$A$1:$G$84</definedName>
    <definedName name="_xlnm.Print_Area" localSheetId="8">Hejtman!$A$1:$G$140</definedName>
    <definedName name="_xlnm.Print_Area" localSheetId="25">Informatika!$A$1:$G$54</definedName>
    <definedName name="_xlnm.Print_Area" localSheetId="26">Investice!$A$1:$G$151</definedName>
    <definedName name="_xlnm.Print_Area" localSheetId="17">Kultura!$A$1:$H$131</definedName>
    <definedName name="_xlnm.Print_Area" localSheetId="7">'limity výdajů celkem'!$A$1:$L$75</definedName>
    <definedName name="_xlnm.Print_Area" localSheetId="11">OŠMTSV!$A$1:$H$215</definedName>
    <definedName name="_xlnm.Print_Area" localSheetId="12">'P 04'!$A$1:$H$56</definedName>
    <definedName name="_xlnm.Print_Area" localSheetId="14">'P 05'!$A$1:$H$29</definedName>
    <definedName name="_xlnm.Print_Area" localSheetId="16">'P 06'!$A$1:$H$13</definedName>
    <definedName name="_xlnm.Print_Area" localSheetId="18">'P 07'!$A$1:$H$16</definedName>
    <definedName name="_xlnm.Print_Area" localSheetId="20">'P 08'!$A$1:$H$11</definedName>
    <definedName name="_xlnm.Print_Area" localSheetId="22">'P 09'!$A$1:$H$12</definedName>
    <definedName name="_xlnm.Print_Area" localSheetId="4">'Příjmy DU'!$A$1:$G$122</definedName>
    <definedName name="_xlnm.Print_Area" localSheetId="9">Rozvoj!$A$1:$G$140</definedName>
    <definedName name="_xlnm.Print_Area" localSheetId="27">Ředitel!$A$1:$G$131</definedName>
    <definedName name="_xlnm.Print_Area" localSheetId="28">'Sekretar. ředitele'!$A$1:$G$41</definedName>
    <definedName name="_xlnm.Print_Area" localSheetId="13">Sociální!$A$1:$H$124</definedName>
    <definedName name="_xlnm.Print_Area" localSheetId="0">Titul!$A$1:$I$25</definedName>
    <definedName name="_xlnm.Print_Area" localSheetId="24">'Územní plán'!$A$1:$G$39</definedName>
    <definedName name="_xlnm.Print_Area" localSheetId="21">Zdravotnictví!$A$1:$H$96</definedName>
    <definedName name="_xlnm.Print_Area" localSheetId="6">'ZU a SU'!$A$1:$H$112</definedName>
    <definedName name="_xlnm.Print_Area" localSheetId="19">ŽP!$A$1:$H$173</definedName>
  </definedNames>
  <calcPr calcId="145621"/>
</workbook>
</file>

<file path=xl/calcChain.xml><?xml version="1.0" encoding="utf-8"?>
<calcChain xmlns="http://schemas.openxmlformats.org/spreadsheetml/2006/main">
  <c r="F41" i="108" l="1"/>
  <c r="F46" i="108"/>
  <c r="F42" i="108"/>
  <c r="F64" i="106" l="1"/>
  <c r="E110" i="106"/>
  <c r="E72" i="106"/>
  <c r="H10" i="102"/>
  <c r="F110" i="99"/>
  <c r="F110" i="106" l="1"/>
  <c r="E19" i="113"/>
  <c r="F19" i="113"/>
  <c r="E30" i="113"/>
  <c r="E24" i="113"/>
  <c r="E22" i="113"/>
  <c r="E20" i="113"/>
  <c r="E21" i="113"/>
  <c r="G72" i="71"/>
  <c r="H10" i="100"/>
  <c r="G23" i="71"/>
  <c r="F30" i="101" l="1"/>
  <c r="E30" i="101"/>
  <c r="H30" i="101"/>
  <c r="G30" i="101"/>
  <c r="F163" i="99" l="1"/>
  <c r="A30" i="101"/>
  <c r="G49" i="101"/>
  <c r="G48" i="101"/>
  <c r="G47" i="101"/>
  <c r="G46" i="101"/>
  <c r="G45" i="101"/>
  <c r="G44" i="101"/>
  <c r="G43" i="101"/>
  <c r="G42" i="101"/>
  <c r="G41" i="101"/>
  <c r="G40" i="101"/>
  <c r="G39" i="101"/>
  <c r="G38" i="101"/>
  <c r="G37" i="101"/>
  <c r="G36" i="101"/>
  <c r="G35" i="101"/>
  <c r="G34" i="101"/>
  <c r="G33" i="101"/>
  <c r="G32" i="101"/>
  <c r="G31" i="101"/>
  <c r="F24" i="113"/>
  <c r="F29" i="113"/>
  <c r="E29" i="113"/>
  <c r="E10" i="113"/>
  <c r="F20" i="113"/>
  <c r="F22" i="113"/>
  <c r="A47" i="110"/>
  <c r="F47" i="110"/>
  <c r="F45" i="110" s="1"/>
  <c r="E12" i="110" s="1"/>
  <c r="F20" i="90" s="1"/>
  <c r="H38" i="89" s="1"/>
  <c r="E47" i="110"/>
  <c r="E46" i="108"/>
  <c r="A46" i="108"/>
  <c r="F46" i="106"/>
  <c r="F44" i="103"/>
  <c r="F53" i="98"/>
  <c r="F52" i="98" s="1"/>
  <c r="E11" i="98" s="1"/>
  <c r="F81" i="98"/>
  <c r="E12" i="98" s="1"/>
  <c r="J13" i="90" s="1"/>
  <c r="G74" i="89"/>
  <c r="F121" i="108"/>
  <c r="F120" i="108" s="1"/>
  <c r="E14" i="108" s="1"/>
  <c r="I19" i="90" s="1"/>
  <c r="H62" i="89" s="1"/>
  <c r="G55" i="89"/>
  <c r="G45" i="89"/>
  <c r="G13" i="89"/>
  <c r="G108" i="71"/>
  <c r="F85" i="89"/>
  <c r="F45" i="89"/>
  <c r="F8" i="89"/>
  <c r="F106" i="89" s="1"/>
  <c r="F50" i="80"/>
  <c r="E14" i="106"/>
  <c r="J18" i="90" s="1"/>
  <c r="H81" i="89" s="1"/>
  <c r="F39" i="116"/>
  <c r="F38" i="116"/>
  <c r="F27" i="116"/>
  <c r="F19" i="116"/>
  <c r="E10" i="116"/>
  <c r="E26" i="90" s="1"/>
  <c r="E12" i="116"/>
  <c r="I26" i="90" s="1"/>
  <c r="H68" i="89" s="1"/>
  <c r="E11" i="116"/>
  <c r="F26" i="90" s="1"/>
  <c r="H44" i="89" s="1"/>
  <c r="F58" i="115"/>
  <c r="F22" i="115"/>
  <c r="F52" i="115"/>
  <c r="F83" i="115"/>
  <c r="F97" i="115"/>
  <c r="F96" i="115" s="1"/>
  <c r="E12" i="115" s="1"/>
  <c r="F25" i="90" s="1"/>
  <c r="H43" i="89" s="1"/>
  <c r="F110" i="115"/>
  <c r="F111" i="115"/>
  <c r="F122" i="115"/>
  <c r="E14" i="115"/>
  <c r="B61" i="90" s="1"/>
  <c r="H88" i="89" s="1"/>
  <c r="H87" i="89" s="1"/>
  <c r="F40" i="114"/>
  <c r="E12" i="114" s="1"/>
  <c r="J24" i="90" s="1"/>
  <c r="H84" i="89" s="1"/>
  <c r="A40" i="114"/>
  <c r="E40" i="114"/>
  <c r="F32" i="114"/>
  <c r="F31" i="114" s="1"/>
  <c r="E11" i="114" s="1"/>
  <c r="I24" i="90" s="1"/>
  <c r="H66" i="89" s="1"/>
  <c r="F19" i="114"/>
  <c r="E10" i="114" s="1"/>
  <c r="F24" i="90" s="1"/>
  <c r="H42" i="89" s="1"/>
  <c r="G23" i="90"/>
  <c r="H54" i="89" s="1"/>
  <c r="F50" i="113"/>
  <c r="E11" i="113"/>
  <c r="F36" i="112"/>
  <c r="F35" i="112" s="1"/>
  <c r="E11" i="112" s="1"/>
  <c r="I22" i="90" s="1"/>
  <c r="H64" i="89" s="1"/>
  <c r="F27" i="112"/>
  <c r="F25" i="112"/>
  <c r="F23" i="112"/>
  <c r="F21" i="112"/>
  <c r="F19" i="112"/>
  <c r="F18" i="112" s="1"/>
  <c r="E10" i="112" s="1"/>
  <c r="F17" i="82"/>
  <c r="E10" i="82"/>
  <c r="F21" i="90" s="1"/>
  <c r="F24" i="110"/>
  <c r="F23" i="110"/>
  <c r="E10" i="110" s="1"/>
  <c r="H36" i="110"/>
  <c r="E11" i="110"/>
  <c r="E20" i="90" s="1"/>
  <c r="H26" i="89" s="1"/>
  <c r="F56" i="110"/>
  <c r="F72" i="110"/>
  <c r="F68" i="110"/>
  <c r="F66" i="110"/>
  <c r="F83" i="110"/>
  <c r="F82" i="110" s="1"/>
  <c r="E14" i="110" s="1"/>
  <c r="I20" i="90" s="1"/>
  <c r="H63" i="89" s="1"/>
  <c r="F93" i="110"/>
  <c r="F92" i="110"/>
  <c r="E15" i="110" s="1"/>
  <c r="C56" i="90" s="1"/>
  <c r="G56" i="90" s="1"/>
  <c r="A161" i="108"/>
  <c r="E121" i="108"/>
  <c r="E120" i="108" s="1"/>
  <c r="F86" i="108"/>
  <c r="J19" i="90"/>
  <c r="H82" i="89" s="1"/>
  <c r="F100" i="108"/>
  <c r="F96" i="108"/>
  <c r="E57" i="108"/>
  <c r="F172" i="108"/>
  <c r="E18" i="108" s="1"/>
  <c r="F55" i="90" s="1"/>
  <c r="F161" i="108"/>
  <c r="F148" i="108"/>
  <c r="F147" i="108" s="1"/>
  <c r="E16" i="108" s="1"/>
  <c r="C55" i="90" s="1"/>
  <c r="F137" i="108"/>
  <c r="F112" i="108"/>
  <c r="F57" i="108"/>
  <c r="F84" i="108"/>
  <c r="F74" i="108"/>
  <c r="F80" i="108"/>
  <c r="F69" i="108"/>
  <c r="F52" i="108"/>
  <c r="F49" i="108"/>
  <c r="G34" i="108"/>
  <c r="F26" i="108"/>
  <c r="F25" i="108" s="1"/>
  <c r="E10" i="108" s="1"/>
  <c r="D19" i="90" s="1"/>
  <c r="H18" i="89" s="1"/>
  <c r="F72" i="106"/>
  <c r="F69" i="106"/>
  <c r="F126" i="106"/>
  <c r="F125" i="106" s="1"/>
  <c r="E15" i="106" s="1"/>
  <c r="C54" i="90" s="1"/>
  <c r="G54" i="90" s="1"/>
  <c r="F103" i="106"/>
  <c r="F101" i="106"/>
  <c r="F53" i="106"/>
  <c r="F50" i="106"/>
  <c r="F112" i="103"/>
  <c r="F111" i="103" s="1"/>
  <c r="E16" i="103" s="1"/>
  <c r="C53" i="90" s="1"/>
  <c r="F102" i="103"/>
  <c r="E15" i="103" s="1"/>
  <c r="J17" i="90" s="1"/>
  <c r="H80" i="89" s="1"/>
  <c r="F87" i="103"/>
  <c r="F86" i="103" s="1"/>
  <c r="E14" i="103" s="1"/>
  <c r="I17" i="90" s="1"/>
  <c r="H60" i="89" s="1"/>
  <c r="F67" i="103"/>
  <c r="F66" i="103" s="1"/>
  <c r="E13" i="103" s="1"/>
  <c r="G17" i="90" s="1"/>
  <c r="H50" i="89" s="1"/>
  <c r="E67" i="103"/>
  <c r="F79" i="101"/>
  <c r="F71" i="101"/>
  <c r="E71" i="101"/>
  <c r="F120" i="101"/>
  <c r="E15" i="101" s="1"/>
  <c r="J16" i="90" s="1"/>
  <c r="H79" i="89" s="1"/>
  <c r="F93" i="101"/>
  <c r="F92" i="101" s="1"/>
  <c r="E13" i="101" s="1"/>
  <c r="G16" i="90" s="1"/>
  <c r="H49" i="89" s="1"/>
  <c r="F59" i="101"/>
  <c r="E59" i="101"/>
  <c r="E82" i="101"/>
  <c r="E79" i="101"/>
  <c r="F57" i="101"/>
  <c r="E39" i="99"/>
  <c r="F39" i="99"/>
  <c r="F205" i="99"/>
  <c r="F210" i="99"/>
  <c r="F195" i="99"/>
  <c r="E15" i="99" s="1"/>
  <c r="J15" i="90" s="1"/>
  <c r="H78" i="89" s="1"/>
  <c r="F159" i="99"/>
  <c r="F142" i="99"/>
  <c r="F128" i="99"/>
  <c r="F121" i="99"/>
  <c r="F111" i="99"/>
  <c r="F24" i="99"/>
  <c r="F23" i="99" s="1"/>
  <c r="E10" i="99" s="1"/>
  <c r="D15" i="90" s="1"/>
  <c r="F140" i="105"/>
  <c r="F139" i="105" s="1"/>
  <c r="E15" i="105" s="1"/>
  <c r="D48" i="90" s="1"/>
  <c r="F130" i="105"/>
  <c r="F129" i="105" s="1"/>
  <c r="E14" i="105" s="1"/>
  <c r="C48" i="90" s="1"/>
  <c r="F122" i="105"/>
  <c r="F121" i="105" s="1"/>
  <c r="E13" i="105" s="1"/>
  <c r="I12" i="90" s="1"/>
  <c r="H56" i="89" s="1"/>
  <c r="F102" i="105"/>
  <c r="F101" i="105" s="1"/>
  <c r="E12" i="105" s="1"/>
  <c r="G12" i="90" s="1"/>
  <c r="H46" i="89" s="1"/>
  <c r="F73" i="105"/>
  <c r="F63" i="105"/>
  <c r="F62" i="105"/>
  <c r="F59" i="105"/>
  <c r="F57" i="105" s="1"/>
  <c r="F56" i="105"/>
  <c r="F44" i="105" s="1"/>
  <c r="F28" i="105"/>
  <c r="F21" i="105"/>
  <c r="E10" i="105"/>
  <c r="B12" i="90" s="1"/>
  <c r="F22" i="105"/>
  <c r="G12" i="71"/>
  <c r="G94" i="71"/>
  <c r="E13" i="115"/>
  <c r="I25" i="90" s="1"/>
  <c r="H67" i="89" s="1"/>
  <c r="F8" i="70"/>
  <c r="F14" i="70"/>
  <c r="F13" i="70" s="1"/>
  <c r="F21" i="70" s="1"/>
  <c r="E39" i="116"/>
  <c r="A39" i="116"/>
  <c r="A38" i="116"/>
  <c r="E27" i="116"/>
  <c r="A27" i="116"/>
  <c r="E19" i="116"/>
  <c r="E9" i="116"/>
  <c r="A111" i="115"/>
  <c r="A110" i="115"/>
  <c r="E97" i="115"/>
  <c r="E96" i="115" s="1"/>
  <c r="A97" i="115"/>
  <c r="E83" i="115"/>
  <c r="A83" i="115"/>
  <c r="E82" i="115"/>
  <c r="E77" i="115"/>
  <c r="E71" i="115"/>
  <c r="E63" i="115"/>
  <c r="E62" i="115"/>
  <c r="E61" i="115"/>
  <c r="E59" i="115"/>
  <c r="A58" i="115"/>
  <c r="E57" i="115"/>
  <c r="E56" i="115"/>
  <c r="E53" i="115"/>
  <c r="A52" i="115"/>
  <c r="F43" i="115"/>
  <c r="E43" i="115"/>
  <c r="F40" i="115"/>
  <c r="E40" i="115"/>
  <c r="F36" i="115"/>
  <c r="F33" i="115" s="1"/>
  <c r="E36" i="115"/>
  <c r="E33" i="115" s="1"/>
  <c r="E21" i="115" s="1"/>
  <c r="F34" i="115"/>
  <c r="E34" i="115"/>
  <c r="A33" i="115"/>
  <c r="A21" i="115" s="1"/>
  <c r="E22" i="115"/>
  <c r="A22" i="115"/>
  <c r="E32" i="114"/>
  <c r="E31" i="114"/>
  <c r="A32" i="114"/>
  <c r="A31" i="114" s="1"/>
  <c r="E19" i="114"/>
  <c r="A19" i="114"/>
  <c r="F53" i="113"/>
  <c r="F49" i="113" s="1"/>
  <c r="E12" i="113" s="1"/>
  <c r="I23" i="90" s="1"/>
  <c r="H65" i="89" s="1"/>
  <c r="A53" i="113"/>
  <c r="A50" i="113"/>
  <c r="A49" i="113"/>
  <c r="A29" i="113"/>
  <c r="A24" i="113"/>
  <c r="A22" i="113"/>
  <c r="A20" i="113"/>
  <c r="A19" i="113" s="1"/>
  <c r="E36" i="112"/>
  <c r="A36" i="112"/>
  <c r="A35" i="112" s="1"/>
  <c r="E27" i="112"/>
  <c r="A27" i="112"/>
  <c r="E25" i="112"/>
  <c r="A25" i="112"/>
  <c r="E23" i="112"/>
  <c r="A23" i="112"/>
  <c r="E21" i="112"/>
  <c r="A21" i="112"/>
  <c r="E19" i="112"/>
  <c r="E18" i="112"/>
  <c r="A19" i="112"/>
  <c r="A18" i="112" s="1"/>
  <c r="E93" i="110"/>
  <c r="A93" i="110"/>
  <c r="A92" i="110" s="1"/>
  <c r="E83" i="110"/>
  <c r="A83" i="110"/>
  <c r="A82" i="110" s="1"/>
  <c r="F74" i="110"/>
  <c r="E74" i="110"/>
  <c r="A74" i="110"/>
  <c r="E72" i="110"/>
  <c r="A72" i="110"/>
  <c r="E68" i="110"/>
  <c r="E66" i="110"/>
  <c r="E65" i="110" s="1"/>
  <c r="A66" i="110"/>
  <c r="E56" i="110"/>
  <c r="E45" i="110" s="1"/>
  <c r="A56" i="110"/>
  <c r="F54" i="110"/>
  <c r="E54" i="110"/>
  <c r="A54" i="110"/>
  <c r="F36" i="110"/>
  <c r="E36" i="110"/>
  <c r="E24" i="110"/>
  <c r="E23" i="110" s="1"/>
  <c r="A24" i="110"/>
  <c r="A23" i="110" s="1"/>
  <c r="A172" i="108"/>
  <c r="F164" i="108"/>
  <c r="F160" i="108" s="1"/>
  <c r="E17" i="108" s="1"/>
  <c r="E55" i="90" s="1"/>
  <c r="H92" i="89" s="1"/>
  <c r="H91" i="89" s="1"/>
  <c r="E164" i="108"/>
  <c r="A164" i="108"/>
  <c r="E161" i="108"/>
  <c r="E148" i="108"/>
  <c r="E147" i="108" s="1"/>
  <c r="A148" i="108"/>
  <c r="A147" i="108" s="1"/>
  <c r="E137" i="108"/>
  <c r="A137" i="108"/>
  <c r="A121" i="108"/>
  <c r="A120" i="108" s="1"/>
  <c r="E112" i="108"/>
  <c r="A112" i="108"/>
  <c r="F110" i="108"/>
  <c r="E110" i="108"/>
  <c r="A110" i="108"/>
  <c r="F108" i="108"/>
  <c r="E108" i="108"/>
  <c r="A108" i="108"/>
  <c r="E100" i="108"/>
  <c r="A100" i="108"/>
  <c r="E96" i="108"/>
  <c r="A96" i="108"/>
  <c r="E86" i="108"/>
  <c r="A86" i="108"/>
  <c r="E84" i="108"/>
  <c r="A84" i="108"/>
  <c r="E80" i="108"/>
  <c r="A80" i="108"/>
  <c r="E74" i="108"/>
  <c r="A74" i="108"/>
  <c r="E69" i="108"/>
  <c r="A69" i="108"/>
  <c r="A57" i="108"/>
  <c r="E52" i="108"/>
  <c r="A52" i="108"/>
  <c r="E49" i="108"/>
  <c r="A49" i="108"/>
  <c r="A42" i="108"/>
  <c r="H35" i="108"/>
  <c r="H34" i="108" s="1"/>
  <c r="E11" i="108" s="1"/>
  <c r="E19" i="90" s="1"/>
  <c r="H25" i="89" s="1"/>
  <c r="F34" i="108"/>
  <c r="E34" i="108"/>
  <c r="A26" i="108"/>
  <c r="A25" i="108" s="1"/>
  <c r="E25" i="108"/>
  <c r="H11" i="107"/>
  <c r="A11" i="107"/>
  <c r="E126" i="106"/>
  <c r="E125" i="106" s="1"/>
  <c r="A126" i="106"/>
  <c r="A125" i="106" s="1"/>
  <c r="E103" i="106"/>
  <c r="A103" i="106"/>
  <c r="E101" i="106"/>
  <c r="A101" i="106"/>
  <c r="A72" i="106"/>
  <c r="A69" i="106"/>
  <c r="A64" i="106"/>
  <c r="E53" i="106"/>
  <c r="A53" i="106"/>
  <c r="A50" i="106"/>
  <c r="A46" i="106"/>
  <c r="F44" i="106"/>
  <c r="A44" i="106"/>
  <c r="H36" i="106"/>
  <c r="G36" i="106"/>
  <c r="H35" i="106"/>
  <c r="G35" i="106"/>
  <c r="H34" i="106"/>
  <c r="G34" i="106"/>
  <c r="H33" i="106"/>
  <c r="G33" i="106"/>
  <c r="H32" i="106"/>
  <c r="G32" i="106"/>
  <c r="F31" i="106"/>
  <c r="E31" i="106"/>
  <c r="F23" i="106"/>
  <c r="F22" i="106" s="1"/>
  <c r="E10" i="106" s="1"/>
  <c r="D18" i="90" s="1"/>
  <c r="H17" i="89" s="1"/>
  <c r="E23" i="106"/>
  <c r="E22" i="106" s="1"/>
  <c r="A23" i="106"/>
  <c r="A22" i="106"/>
  <c r="E139" i="105"/>
  <c r="A139" i="105"/>
  <c r="E130" i="105"/>
  <c r="E129" i="105"/>
  <c r="A130" i="105"/>
  <c r="A129" i="105"/>
  <c r="E122" i="105"/>
  <c r="E121" i="105"/>
  <c r="A122" i="105"/>
  <c r="A121" i="105"/>
  <c r="E102" i="105"/>
  <c r="E101" i="105"/>
  <c r="E73" i="105"/>
  <c r="E63" i="105"/>
  <c r="E57" i="105" s="1"/>
  <c r="E62" i="105"/>
  <c r="E59" i="105"/>
  <c r="E56" i="105"/>
  <c r="E44" i="105"/>
  <c r="E43" i="105" s="1"/>
  <c r="E28" i="105"/>
  <c r="A28" i="105"/>
  <c r="A21" i="105"/>
  <c r="E22" i="105"/>
  <c r="E21" i="105" s="1"/>
  <c r="A22" i="105"/>
  <c r="E112" i="103"/>
  <c r="E111" i="103" s="1"/>
  <c r="A112" i="103"/>
  <c r="A111" i="103" s="1"/>
  <c r="E102" i="103"/>
  <c r="A102" i="103"/>
  <c r="E87" i="103"/>
  <c r="E86" i="103" s="1"/>
  <c r="A87" i="103"/>
  <c r="A86" i="103" s="1"/>
  <c r="A67" i="103"/>
  <c r="A66" i="103" s="1"/>
  <c r="F59" i="103"/>
  <c r="F54" i="103" s="1"/>
  <c r="A59" i="103"/>
  <c r="A54" i="103"/>
  <c r="E54" i="103"/>
  <c r="A53" i="103"/>
  <c r="F52" i="103"/>
  <c r="F51" i="103"/>
  <c r="A52" i="103"/>
  <c r="A45" i="103"/>
  <c r="A44" i="103" s="1"/>
  <c r="H33" i="103"/>
  <c r="E11" i="103" s="1"/>
  <c r="E17" i="90" s="1"/>
  <c r="H23" i="89" s="1"/>
  <c r="G33" i="103"/>
  <c r="F33" i="103"/>
  <c r="E33" i="103"/>
  <c r="A33" i="103"/>
  <c r="F25" i="103"/>
  <c r="F24" i="103" s="1"/>
  <c r="E10" i="103" s="1"/>
  <c r="E25" i="103"/>
  <c r="E24" i="103" s="1"/>
  <c r="A25" i="103"/>
  <c r="A24" i="103" s="1"/>
  <c r="A10" i="102"/>
  <c r="E120" i="101"/>
  <c r="F108" i="101"/>
  <c r="F107" i="101" s="1"/>
  <c r="E14" i="101" s="1"/>
  <c r="I16" i="90" s="1"/>
  <c r="H59" i="89" s="1"/>
  <c r="A108" i="101"/>
  <c r="A107" i="101" s="1"/>
  <c r="E93" i="101"/>
  <c r="A93" i="101"/>
  <c r="A92" i="101"/>
  <c r="E92" i="101"/>
  <c r="F85" i="101"/>
  <c r="E85" i="101"/>
  <c r="A85" i="101"/>
  <c r="F82" i="101"/>
  <c r="A82" i="101"/>
  <c r="A79" i="101"/>
  <c r="A71" i="101"/>
  <c r="F65" i="101"/>
  <c r="E65" i="101"/>
  <c r="A65" i="101"/>
  <c r="A59" i="101"/>
  <c r="E57" i="101"/>
  <c r="A57" i="101"/>
  <c r="F23" i="101"/>
  <c r="F22" i="101" s="1"/>
  <c r="E10" i="101" s="1"/>
  <c r="A22" i="101"/>
  <c r="E210" i="99"/>
  <c r="A210" i="99"/>
  <c r="E205" i="99"/>
  <c r="A205" i="99"/>
  <c r="E195" i="99"/>
  <c r="F188" i="99"/>
  <c r="F184" i="99" s="1"/>
  <c r="F183" i="99" s="1"/>
  <c r="E14" i="99" s="1"/>
  <c r="I15" i="90" s="1"/>
  <c r="E188" i="99"/>
  <c r="E184" i="99" s="1"/>
  <c r="E183" i="99" s="1"/>
  <c r="A184" i="99"/>
  <c r="A176" i="99"/>
  <c r="F171" i="99"/>
  <c r="E171" i="99"/>
  <c r="E159" i="99"/>
  <c r="E158" i="99"/>
  <c r="F153" i="99"/>
  <c r="E153" i="99"/>
  <c r="A141" i="99"/>
  <c r="F134" i="99"/>
  <c r="E134" i="99"/>
  <c r="A134" i="99"/>
  <c r="E128" i="99"/>
  <c r="A128" i="99"/>
  <c r="E121" i="99"/>
  <c r="E111" i="99"/>
  <c r="H104" i="99"/>
  <c r="H103" i="99"/>
  <c r="H102" i="99"/>
  <c r="H101" i="99"/>
  <c r="H100" i="99"/>
  <c r="H99" i="99"/>
  <c r="H98" i="99"/>
  <c r="H97" i="99"/>
  <c r="H96" i="99"/>
  <c r="H95" i="99"/>
  <c r="H94" i="99"/>
  <c r="H93" i="99"/>
  <c r="H92" i="99"/>
  <c r="H91" i="99"/>
  <c r="H90" i="99"/>
  <c r="H89" i="99"/>
  <c r="H88" i="99"/>
  <c r="H87" i="99"/>
  <c r="H86" i="99"/>
  <c r="H85" i="99"/>
  <c r="H84" i="99"/>
  <c r="H83" i="99"/>
  <c r="H82" i="99"/>
  <c r="H81" i="99"/>
  <c r="H80" i="99"/>
  <c r="H79" i="99"/>
  <c r="H78" i="99"/>
  <c r="H77" i="99"/>
  <c r="H76" i="99"/>
  <c r="H75" i="99"/>
  <c r="H74" i="99"/>
  <c r="H73" i="99"/>
  <c r="H72" i="99"/>
  <c r="H71" i="99"/>
  <c r="H70" i="99"/>
  <c r="H69" i="99"/>
  <c r="H68" i="99"/>
  <c r="H67" i="99"/>
  <c r="H66" i="99"/>
  <c r="H65" i="99"/>
  <c r="H64" i="99"/>
  <c r="H63" i="99"/>
  <c r="H57" i="99"/>
  <c r="H56" i="99"/>
  <c r="H55" i="99"/>
  <c r="H54" i="99"/>
  <c r="H53" i="99"/>
  <c r="H52" i="99"/>
  <c r="H51" i="99"/>
  <c r="H50" i="99"/>
  <c r="H49" i="99"/>
  <c r="H48" i="99"/>
  <c r="H46" i="99"/>
  <c r="H45" i="99"/>
  <c r="H44" i="99"/>
  <c r="H43" i="99"/>
  <c r="H42" i="99"/>
  <c r="H41" i="99"/>
  <c r="H40" i="99"/>
  <c r="E24" i="99"/>
  <c r="E23" i="99" s="1"/>
  <c r="F135" i="98"/>
  <c r="F134" i="98" s="1"/>
  <c r="E13" i="98" s="1"/>
  <c r="C49" i="90" s="1"/>
  <c r="A135" i="98"/>
  <c r="A134" i="98"/>
  <c r="E81" i="98"/>
  <c r="E53" i="98" s="1"/>
  <c r="E52" i="98" s="1"/>
  <c r="A81" i="98"/>
  <c r="A53" i="98"/>
  <c r="A52" i="98"/>
  <c r="F44" i="98"/>
  <c r="E44" i="98"/>
  <c r="A44" i="98"/>
  <c r="E42" i="98"/>
  <c r="E41" i="98" s="1"/>
  <c r="F41" i="98"/>
  <c r="A41" i="98"/>
  <c r="F38" i="98"/>
  <c r="E38" i="98"/>
  <c r="A38" i="98"/>
  <c r="F35" i="98"/>
  <c r="E35" i="98"/>
  <c r="A35" i="98"/>
  <c r="F27" i="98"/>
  <c r="E27" i="98"/>
  <c r="A27" i="98"/>
  <c r="F25" i="98"/>
  <c r="E25" i="98"/>
  <c r="A25" i="98"/>
  <c r="F21" i="98"/>
  <c r="E21" i="98"/>
  <c r="A21" i="98"/>
  <c r="F21" i="80"/>
  <c r="F20" i="80" s="1"/>
  <c r="E10" i="80" s="1"/>
  <c r="F65" i="80"/>
  <c r="F64" i="80"/>
  <c r="E13" i="80" s="1"/>
  <c r="K14" i="90" s="1"/>
  <c r="E65" i="80"/>
  <c r="A17" i="82"/>
  <c r="E74" i="80"/>
  <c r="E72" i="80"/>
  <c r="E67" i="80"/>
  <c r="E64" i="80" s="1"/>
  <c r="E55" i="80"/>
  <c r="E33" i="80"/>
  <c r="E21" i="80"/>
  <c r="E20" i="80"/>
  <c r="A21" i="80"/>
  <c r="A20" i="80"/>
  <c r="F29" i="89"/>
  <c r="G29" i="89"/>
  <c r="G40" i="70"/>
  <c r="F40" i="70"/>
  <c r="G14" i="70"/>
  <c r="G13" i="70" s="1"/>
  <c r="F17" i="70"/>
  <c r="F16" i="70" s="1"/>
  <c r="G17" i="70"/>
  <c r="E17" i="82"/>
  <c r="A33" i="80"/>
  <c r="F33" i="80"/>
  <c r="E11" i="80"/>
  <c r="H14" i="90" s="1"/>
  <c r="A44" i="80"/>
  <c r="F44" i="80"/>
  <c r="E12" i="80"/>
  <c r="H77" i="89" s="1"/>
  <c r="A50" i="80"/>
  <c r="A55" i="80"/>
  <c r="F55" i="80"/>
  <c r="A65" i="80"/>
  <c r="A67" i="80"/>
  <c r="A64" i="80" s="1"/>
  <c r="F67" i="80"/>
  <c r="A72" i="80"/>
  <c r="F72" i="80"/>
  <c r="A74" i="80"/>
  <c r="F74" i="80"/>
  <c r="A83" i="80"/>
  <c r="A82" i="80"/>
  <c r="F83" i="80"/>
  <c r="F82" i="80" s="1"/>
  <c r="G50" i="90"/>
  <c r="G52" i="90"/>
  <c r="G57" i="90"/>
  <c r="G58" i="90"/>
  <c r="G59" i="90"/>
  <c r="G60" i="90"/>
  <c r="G62" i="90"/>
  <c r="I63" i="90"/>
  <c r="G8" i="89"/>
  <c r="F11" i="89"/>
  <c r="G11" i="89"/>
  <c r="F13" i="89"/>
  <c r="F20" i="89"/>
  <c r="G20" i="89"/>
  <c r="G106" i="89" s="1"/>
  <c r="F55" i="89"/>
  <c r="F69" i="89"/>
  <c r="G69" i="89"/>
  <c r="F74" i="89"/>
  <c r="G85" i="89"/>
  <c r="F87" i="89"/>
  <c r="G87" i="89"/>
  <c r="F89" i="89"/>
  <c r="G89" i="89"/>
  <c r="F91" i="89"/>
  <c r="G91" i="89"/>
  <c r="F93" i="89"/>
  <c r="G93" i="89"/>
  <c r="F95" i="89"/>
  <c r="G95" i="89"/>
  <c r="G8" i="71"/>
  <c r="G6" i="71" s="1"/>
  <c r="A23" i="71"/>
  <c r="A72" i="71"/>
  <c r="A94" i="71"/>
  <c r="A100" i="71"/>
  <c r="G100" i="71"/>
  <c r="A102" i="71"/>
  <c r="G102" i="71"/>
  <c r="G120" i="71"/>
  <c r="F10" i="70"/>
  <c r="G10" i="70"/>
  <c r="G16" i="70"/>
  <c r="F19" i="70"/>
  <c r="G19" i="70"/>
  <c r="F28" i="70"/>
  <c r="F51" i="70"/>
  <c r="G28" i="70"/>
  <c r="G51" i="70" s="1"/>
  <c r="F41" i="70"/>
  <c r="G41" i="70"/>
  <c r="F43" i="70"/>
  <c r="G43" i="70"/>
  <c r="F47" i="70"/>
  <c r="G47" i="70"/>
  <c r="F49" i="70"/>
  <c r="G49" i="70"/>
  <c r="A160" i="108" l="1"/>
  <c r="H31" i="106"/>
  <c r="E11" i="106" s="1"/>
  <c r="E18" i="90" s="1"/>
  <c r="H24" i="89" s="1"/>
  <c r="A51" i="103"/>
  <c r="A43" i="103" s="1"/>
  <c r="G108" i="89"/>
  <c r="G112" i="89"/>
  <c r="G21" i="70"/>
  <c r="G9" i="70"/>
  <c r="G8" i="70" s="1"/>
  <c r="H39" i="89"/>
  <c r="L21" i="90"/>
  <c r="H57" i="90" s="1"/>
  <c r="H96" i="89"/>
  <c r="G48" i="90"/>
  <c r="K27" i="90"/>
  <c r="H86" i="89"/>
  <c r="H85" i="89" s="1"/>
  <c r="H9" i="89"/>
  <c r="L26" i="90"/>
  <c r="H62" i="90" s="1"/>
  <c r="H27" i="89"/>
  <c r="H27" i="90"/>
  <c r="H70" i="89"/>
  <c r="H69" i="89" s="1"/>
  <c r="F14" i="90"/>
  <c r="E9" i="80"/>
  <c r="F43" i="105"/>
  <c r="E11" i="105" s="1"/>
  <c r="F12" i="90" s="1"/>
  <c r="H30" i="89" s="1"/>
  <c r="H90" i="89"/>
  <c r="H89" i="89" s="1"/>
  <c r="D63" i="90"/>
  <c r="E9" i="112"/>
  <c r="F22" i="90"/>
  <c r="F108" i="89"/>
  <c r="F112" i="89"/>
  <c r="J14" i="90"/>
  <c r="A43" i="106"/>
  <c r="A51" i="115"/>
  <c r="F63" i="106"/>
  <c r="E13" i="106" s="1"/>
  <c r="G18" i="90" s="1"/>
  <c r="H51" i="89" s="1"/>
  <c r="E9" i="82"/>
  <c r="A45" i="110"/>
  <c r="F43" i="103"/>
  <c r="E12" i="103" s="1"/>
  <c r="F17" i="90" s="1"/>
  <c r="H35" i="89" s="1"/>
  <c r="F21" i="115"/>
  <c r="E10" i="115" s="1"/>
  <c r="E9" i="105"/>
  <c r="A65" i="110"/>
  <c r="E52" i="115"/>
  <c r="E58" i="115"/>
  <c r="F65" i="110"/>
  <c r="E13" i="110" s="1"/>
  <c r="G20" i="90" s="1"/>
  <c r="H53" i="89" s="1"/>
  <c r="F51" i="115"/>
  <c r="E11" i="115" s="1"/>
  <c r="C25" i="90" s="1"/>
  <c r="H39" i="99"/>
  <c r="E11" i="99" s="1"/>
  <c r="E15" i="90" s="1"/>
  <c r="E9" i="115"/>
  <c r="B25" i="90"/>
  <c r="B27" i="90" s="1"/>
  <c r="H12" i="89"/>
  <c r="H11" i="89" s="1"/>
  <c r="C27" i="90"/>
  <c r="B63" i="90"/>
  <c r="H10" i="89"/>
  <c r="H8" i="89" s="1"/>
  <c r="G61" i="90"/>
  <c r="E9" i="114"/>
  <c r="L24" i="90"/>
  <c r="H60" i="90" s="1"/>
  <c r="E9" i="113"/>
  <c r="F23" i="90"/>
  <c r="D20" i="90"/>
  <c r="H19" i="89" s="1"/>
  <c r="E9" i="110"/>
  <c r="H103" i="89"/>
  <c r="A95" i="108"/>
  <c r="E160" i="108"/>
  <c r="F95" i="108"/>
  <c r="E13" i="108" s="1"/>
  <c r="G19" i="90" s="1"/>
  <c r="H52" i="89" s="1"/>
  <c r="E41" i="108"/>
  <c r="E95" i="108"/>
  <c r="F63" i="90"/>
  <c r="H94" i="89"/>
  <c r="H93" i="89" s="1"/>
  <c r="A41" i="108"/>
  <c r="E12" i="108"/>
  <c r="F19" i="90" s="1"/>
  <c r="G55" i="90"/>
  <c r="E63" i="90"/>
  <c r="H102" i="89"/>
  <c r="A63" i="106"/>
  <c r="F43" i="106"/>
  <c r="E12" i="106" s="1"/>
  <c r="H101" i="89"/>
  <c r="H100" i="89"/>
  <c r="G53" i="90"/>
  <c r="D17" i="90"/>
  <c r="L17" i="90" s="1"/>
  <c r="H53" i="90" s="1"/>
  <c r="E56" i="101"/>
  <c r="E11" i="101"/>
  <c r="E16" i="90" s="1"/>
  <c r="H22" i="89" s="1"/>
  <c r="A56" i="101"/>
  <c r="F56" i="101"/>
  <c r="E12" i="101" s="1"/>
  <c r="F16" i="90" s="1"/>
  <c r="H34" i="89" s="1"/>
  <c r="D16" i="90"/>
  <c r="F204" i="99"/>
  <c r="E16" i="99" s="1"/>
  <c r="C51" i="90" s="1"/>
  <c r="C63" i="90" s="1"/>
  <c r="E141" i="99"/>
  <c r="E110" i="99"/>
  <c r="A204" i="99"/>
  <c r="E204" i="99"/>
  <c r="E12" i="99"/>
  <c r="F15" i="90" s="1"/>
  <c r="H33" i="89" s="1"/>
  <c r="F158" i="99"/>
  <c r="F141" i="99" s="1"/>
  <c r="E13" i="99" s="1"/>
  <c r="G15" i="90" s="1"/>
  <c r="H48" i="89" s="1"/>
  <c r="I27" i="90"/>
  <c r="H58" i="89"/>
  <c r="H55" i="89" s="1"/>
  <c r="H14" i="89"/>
  <c r="E20" i="98"/>
  <c r="J27" i="90"/>
  <c r="H76" i="89"/>
  <c r="H74" i="89" s="1"/>
  <c r="F20" i="98"/>
  <c r="E10" i="98" s="1"/>
  <c r="F13" i="90" s="1"/>
  <c r="H31" i="89" s="1"/>
  <c r="A20" i="98"/>
  <c r="G49" i="90"/>
  <c r="H97" i="89"/>
  <c r="G13" i="90"/>
  <c r="E9" i="106" l="1"/>
  <c r="E9" i="103"/>
  <c r="L25" i="90"/>
  <c r="L12" i="90"/>
  <c r="H48" i="90" s="1"/>
  <c r="H40" i="89"/>
  <c r="L22" i="90"/>
  <c r="H58" i="90" s="1"/>
  <c r="E51" i="115"/>
  <c r="L14" i="90"/>
  <c r="H50" i="90" s="1"/>
  <c r="H32" i="89"/>
  <c r="G51" i="90"/>
  <c r="H98" i="89"/>
  <c r="H95" i="89" s="1"/>
  <c r="H61" i="90"/>
  <c r="L23" i="90"/>
  <c r="H59" i="90" s="1"/>
  <c r="H41" i="89"/>
  <c r="H13" i="89"/>
  <c r="L20" i="90"/>
  <c r="H56" i="90" s="1"/>
  <c r="E9" i="108"/>
  <c r="G63" i="90"/>
  <c r="H37" i="89"/>
  <c r="L19" i="90"/>
  <c r="H55" i="90" s="1"/>
  <c r="F18" i="90"/>
  <c r="H36" i="89" s="1"/>
  <c r="D27" i="90"/>
  <c r="E9" i="101"/>
  <c r="L16" i="90"/>
  <c r="H52" i="90" s="1"/>
  <c r="L15" i="90"/>
  <c r="E9" i="99"/>
  <c r="E27" i="90"/>
  <c r="H21" i="89"/>
  <c r="H20" i="89" s="1"/>
  <c r="E9" i="98"/>
  <c r="G27" i="90"/>
  <c r="H47" i="89"/>
  <c r="H45" i="89" s="1"/>
  <c r="L13" i="90"/>
  <c r="H51" i="90" l="1"/>
  <c r="H29" i="89"/>
  <c r="H106" i="89" s="1"/>
  <c r="H108" i="89" s="1"/>
  <c r="F27" i="90"/>
  <c r="L18" i="90"/>
  <c r="H54" i="90" s="1"/>
  <c r="H49" i="90"/>
  <c r="L27" i="90" l="1"/>
  <c r="H63" i="90" s="1"/>
  <c r="G71" i="90" s="1"/>
  <c r="G72" i="90" s="1"/>
  <c r="H112" i="89"/>
  <c r="G75" i="90" l="1"/>
</calcChain>
</file>

<file path=xl/sharedStrings.xml><?xml version="1.0" encoding="utf-8"?>
<sst xmlns="http://schemas.openxmlformats.org/spreadsheetml/2006/main" count="5173" uniqueCount="1985">
  <si>
    <t>Kapitola</t>
  </si>
  <si>
    <t>název kapitoly</t>
  </si>
  <si>
    <t>Celkem</t>
  </si>
  <si>
    <t>913</t>
  </si>
  <si>
    <t>914</t>
  </si>
  <si>
    <t>917</t>
  </si>
  <si>
    <t>920</t>
  </si>
  <si>
    <t>923</t>
  </si>
  <si>
    <t xml:space="preserve">příspěvkové organizace - limit výdajů </t>
  </si>
  <si>
    <t>působnosti - limit výdajů</t>
  </si>
  <si>
    <t>transfery - limit výdajů</t>
  </si>
  <si>
    <t>limity resortu v kapitolách</t>
  </si>
  <si>
    <t xml:space="preserve">kapitálové výdaje - závazný limit výdajů </t>
  </si>
  <si>
    <t>spolufinancování EU - závazný limit výdajů</t>
  </si>
  <si>
    <t>ORJ 04 - odbor školství, mládeže, tělovýchovy a sportu</t>
  </si>
  <si>
    <t>odvody PO v resortu školství, mládeže a zaměstnanost</t>
  </si>
  <si>
    <t>u k a z a t e l</t>
  </si>
  <si>
    <t>ORG</t>
  </si>
  <si>
    <t xml:space="preserve">Nedaňové příjmy </t>
  </si>
  <si>
    <t>Gymnázium Česká Lípa</t>
  </si>
  <si>
    <t>Gymnázium Mimoň</t>
  </si>
  <si>
    <t>Gymnázium F.X.Šaldy Liberec</t>
  </si>
  <si>
    <t>Gymnázium Frýdlant</t>
  </si>
  <si>
    <t>Gymnázium Ivana Olbrachta Semily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</si>
  <si>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</si>
  <si>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</si>
  <si>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</si>
  <si>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</si>
  <si>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</si>
  <si>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</si>
  <si>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</si>
  <si>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</si>
  <si>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</si>
  <si>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</si>
  <si>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</si>
  <si>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</si>
  <si>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</si>
  <si>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</si>
  <si>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</si>
  <si>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</si>
  <si>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</si>
  <si>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</si>
  <si>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</si>
  <si>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</si>
  <si>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</si>
  <si>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</si>
  <si>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</si>
  <si>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</si>
  <si>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</si>
  <si>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</si>
  <si>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</si>
  <si>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</si>
  <si>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</si>
  <si>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</si>
  <si>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</si>
  <si>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Jablonec nad Nisou</t>
  </si>
  <si>
    <t>Dětský domov Frýdlant</t>
  </si>
  <si>
    <t>Dětský domov Semily</t>
  </si>
  <si>
    <t>Domov mládeže Liberec</t>
  </si>
  <si>
    <t>Dům dětí a mládeže Větrník Liberec</t>
  </si>
  <si>
    <t>Pedagogicko-psychologická poradna Jablonec nad Nisou</t>
  </si>
  <si>
    <t>jmenovité investiční akce resortu</t>
  </si>
  <si>
    <t>1411</t>
  </si>
  <si>
    <t>1405</t>
  </si>
  <si>
    <t>Gymnázium, Frýdlant, Mládeže 884</t>
  </si>
  <si>
    <t>1420</t>
  </si>
  <si>
    <t>1422</t>
  </si>
  <si>
    <t>Střední průmyslová škola textilní, Liberec, Tyršova 1</t>
  </si>
  <si>
    <t>1414</t>
  </si>
  <si>
    <t>1448</t>
  </si>
  <si>
    <t>Střední škola hospodářská a lesnická, Frýdlant, Bělíkova 1387</t>
  </si>
  <si>
    <t>1433</t>
  </si>
  <si>
    <t>1442</t>
  </si>
  <si>
    <t>Střední škola gastronomie a služeb, Liberec, Dvorská 447/29</t>
  </si>
  <si>
    <t>1432</t>
  </si>
  <si>
    <t>1450</t>
  </si>
  <si>
    <t>Střední odborná škola, Liberec, Jablonecká 999</t>
  </si>
  <si>
    <t>1481</t>
  </si>
  <si>
    <t>Domov mládeže, Liberec, Zeyerova 33</t>
  </si>
  <si>
    <t>1455</t>
  </si>
  <si>
    <t>1456</t>
  </si>
  <si>
    <t>1475</t>
  </si>
  <si>
    <t>Dětský domov, Frýdlant, Větrov 3005</t>
  </si>
  <si>
    <t>1493</t>
  </si>
  <si>
    <t>1460</t>
  </si>
  <si>
    <t>1471</t>
  </si>
  <si>
    <t>Dětský domov, Jablonné v Podještědí, Zámecká 1</t>
  </si>
  <si>
    <t>1499</t>
  </si>
  <si>
    <t>1404</t>
  </si>
  <si>
    <t>Gymnázium, Tanvald, Školní 305</t>
  </si>
  <si>
    <t>1403</t>
  </si>
  <si>
    <t>Gymnázium, Jablonec nad Nisou, U Balvanu 16</t>
  </si>
  <si>
    <t>1409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</si>
  <si>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</si>
  <si>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</si>
  <si>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</si>
  <si>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</si>
  <si>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</si>
  <si>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1438</t>
  </si>
  <si>
    <t>1440</t>
  </si>
  <si>
    <t>1474</t>
  </si>
  <si>
    <t>Dětský domov, Jablonec nad Nisou, Pasecká 20</t>
  </si>
  <si>
    <t>1457</t>
  </si>
  <si>
    <t>Základní škola, Jablonec nad Nisou, Liberecká 1734/31</t>
  </si>
  <si>
    <t>1462</t>
  </si>
  <si>
    <t>1463</t>
  </si>
  <si>
    <t>Základní škola, Tanvald, Údolí Kamenice 238</t>
  </si>
  <si>
    <t>1492</t>
  </si>
  <si>
    <t>1401</t>
  </si>
  <si>
    <t>Gymnázium, Česká Lípa, Žitavská 2969</t>
  </si>
  <si>
    <t>1402</t>
  </si>
  <si>
    <t>Gymnázium, Mimoň, Letná 263</t>
  </si>
  <si>
    <t>1412</t>
  </si>
  <si>
    <t>1418</t>
  </si>
  <si>
    <t>Střední průmyslová škola, Česká Lípa, Havlíčkova 426</t>
  </si>
  <si>
    <t>1437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</si>
  <si>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</si>
  <si>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</si>
  <si>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</si>
  <si>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</si>
  <si>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</si>
  <si>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</si>
  <si>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</si>
  <si>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</si>
  <si>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</si>
  <si>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</si>
  <si>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</si>
  <si>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</si>
  <si>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</si>
  <si>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</si>
  <si>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</si>
  <si>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</si>
  <si>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</si>
  <si>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</si>
  <si>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</si>
  <si>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</si>
  <si>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</si>
  <si>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</si>
  <si>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</si>
  <si>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</si>
  <si>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1436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</si>
  <si>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</si>
  <si>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</si>
  <si>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</si>
  <si>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</si>
  <si>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</si>
  <si>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</si>
  <si>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</si>
  <si>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</si>
  <si>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</si>
  <si>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1452</t>
  </si>
  <si>
    <t>S P O L U F I N A N C O V Á N Í   E U</t>
  </si>
  <si>
    <t>Gymnázium a SOŠ pedagogická, Liberec, Jeronýmova 425/27</t>
  </si>
  <si>
    <t>Gymnázium F.X.Šaldy, Liberec 11, Partyzánská 530</t>
  </si>
  <si>
    <t>SPŠ stavební, Liberec 1, Sokolovské náměstí 14</t>
  </si>
  <si>
    <t xml:space="preserve">SPŠ strojní a elektro. a VOŠ, Liberec 1, Masarykova 3 </t>
  </si>
  <si>
    <t>Střední škola strojní, stavební a dopravní, Liberec II, Truhlářská 360/3</t>
  </si>
  <si>
    <t>ZŠ a MŠ pro tělesně postižené, Liberec, Lužická 920/7</t>
  </si>
  <si>
    <t>Pedagogicko-psychologická poradna, Liberec 2, Truhlářská 3</t>
  </si>
  <si>
    <t>ZŠ a MŠ při nemocnici, Liberec, Husova 357/10</t>
  </si>
  <si>
    <t>VOŠ mezinár.obchodu a OA, Jablonec nad Nisou, Horní náměstí 15</t>
  </si>
  <si>
    <t>Základní škola a Mateřská škola, Jablonec nad Nisou, Kamenná 404/4</t>
  </si>
  <si>
    <t>Obchodní akademie, Česká Lípa, náměstí Osvobození 422</t>
  </si>
  <si>
    <t>Pedagogicko-psychologická poradna, Česká Lípa, Havlíčkova 443</t>
  </si>
  <si>
    <t>Střední škola, Lomnice nad Popelkou, Antala Staška 213</t>
  </si>
  <si>
    <t xml:space="preserve">Integrovaná střední škola, Vysoké nad Jizerou, Dr. Farského 300 </t>
  </si>
  <si>
    <t>Střední průmyslová škola technická, Jablonec n. Nisou, Belgická 4852</t>
  </si>
  <si>
    <t>OA, Hotel.škola a Stř.odborná škola, Turnov, Zborovská 519</t>
  </si>
  <si>
    <t>Výkon působností dle zákona č. 561/04 Sb.</t>
  </si>
  <si>
    <t>Ostatní činnosti</t>
  </si>
  <si>
    <t xml:space="preserve">DU </t>
  </si>
  <si>
    <t>tis. Kč</t>
  </si>
  <si>
    <t>uk.</t>
  </si>
  <si>
    <t>x</t>
  </si>
  <si>
    <t>ZU</t>
  </si>
  <si>
    <t>č.a.</t>
  </si>
  <si>
    <t>Sport v regionu</t>
  </si>
  <si>
    <t xml:space="preserve">uk. </t>
  </si>
  <si>
    <t>SU</t>
  </si>
  <si>
    <t>DU</t>
  </si>
  <si>
    <t>výdajový limit resortu v kapitole</t>
  </si>
  <si>
    <t>č.org.</t>
  </si>
  <si>
    <t>příspěvek na odpisy</t>
  </si>
  <si>
    <t>příspěvek na provoz</t>
  </si>
  <si>
    <t>Střední odborná škola a SOU, Česká Lípa, 28. října 2707</t>
  </si>
  <si>
    <t>§</t>
  </si>
  <si>
    <t>pol.</t>
  </si>
  <si>
    <t>P Ů S O B N O S T I</t>
  </si>
  <si>
    <t>P Ř Í S P Ě V K O V É   O R G A N I Z A C E</t>
  </si>
  <si>
    <t>K A P I T Á L O V É   V Ý D A J E</t>
  </si>
  <si>
    <t>RU</t>
  </si>
  <si>
    <t>tis.Kč</t>
  </si>
  <si>
    <t>poznámka</t>
  </si>
  <si>
    <t>D O T A Č N Í  F O N D   K R A J E</t>
  </si>
  <si>
    <t>T R A N S F E R Y</t>
  </si>
  <si>
    <t>926</t>
  </si>
  <si>
    <t>913 04</t>
  </si>
  <si>
    <t>914 04</t>
  </si>
  <si>
    <t>917 04</t>
  </si>
  <si>
    <t>920 04</t>
  </si>
  <si>
    <t>926 04</t>
  </si>
  <si>
    <t>926 04 - Dotační fond / odbor školství, mládeže, tělovýchovy a sportu</t>
  </si>
  <si>
    <t>Obchodní akademie a Jazyková škola s PSJZ Liberec, Šamánkova 500/8</t>
  </si>
  <si>
    <t xml:space="preserve">Udržitelnost projektů spolufinancovaných EU </t>
  </si>
  <si>
    <t xml:space="preserve">výdajový limit resortu v kapitole </t>
  </si>
  <si>
    <t>Ostatní činnosti ve školství</t>
  </si>
  <si>
    <t>Podpora obcí při změně zřizovatelských funkcí</t>
  </si>
  <si>
    <t>912</t>
  </si>
  <si>
    <t>jmenovité inv. a neinv. akce resortu</t>
  </si>
  <si>
    <t xml:space="preserve">Střední škola a Mateřská škola, Na Bojišti 15, Liberec </t>
  </si>
  <si>
    <t>ZŠ a MŠ logopecká, Liberec, E.Krásnohorské 921</t>
  </si>
  <si>
    <t>Gymnázium Dr. Antona Randy, Jablonec nad Nisou</t>
  </si>
  <si>
    <t>Pedagogicko-psychologická poradna a speciálně pedagogické centrum, Semily</t>
  </si>
  <si>
    <t>finanční rezerva na řešení provoz. potřeb v průběh. roku</t>
  </si>
  <si>
    <t>Programy školství, mládeže a zaměstnanosti</t>
  </si>
  <si>
    <t xml:space="preserve">4.1 Program volnočasových aktivit </t>
  </si>
  <si>
    <t>4.3. Specifická primární prevence rizikového chování</t>
  </si>
  <si>
    <t>4.4 Program Soutěže a podpora talentovaných dětí a mládeže</t>
  </si>
  <si>
    <t>4.7. Podpora kompenzačních pomůcek pro žáky s podpůrnými opatřeními</t>
  </si>
  <si>
    <t>Programy podpor tělovýchovy a sportu</t>
  </si>
  <si>
    <t xml:space="preserve">4.20 Program Údržba, provoz a nájem sportovních zařízení </t>
  </si>
  <si>
    <t xml:space="preserve">4.21 Program Pravidelná činnost sportovních a tělovýchovných organizací </t>
  </si>
  <si>
    <t>4.22 Program Sport handicapovaných</t>
  </si>
  <si>
    <t xml:space="preserve">4.23 Program Sportovní akce </t>
  </si>
  <si>
    <t>4.26 Program Podpora sportovní činnosti dětí a mládeže ve sportovních klubech</t>
  </si>
  <si>
    <t>923 04</t>
  </si>
  <si>
    <t>912 04</t>
  </si>
  <si>
    <t>dotační fond - závazný limit výdajů</t>
  </si>
  <si>
    <t>Pedagogicko-psychologická poradna, Jablonec n. N., Smetanova 66</t>
  </si>
  <si>
    <t>Stipendijní program pro žáky odborných škol</t>
  </si>
  <si>
    <t>Diagnostické nástroje pro školská poradenská zařízení</t>
  </si>
  <si>
    <t>Podpora aktivit příspěvkových organizací</t>
  </si>
  <si>
    <t>jmenování a odvolání ředitelů krajských škol</t>
  </si>
  <si>
    <t>metodická pomoc školám</t>
  </si>
  <si>
    <t>posudky</t>
  </si>
  <si>
    <t>koncepční materiály</t>
  </si>
  <si>
    <t>zpracování výroční zprávy</t>
  </si>
  <si>
    <t>primární prevence rizikového chování</t>
  </si>
  <si>
    <t>podpora odborného vzdělávání</t>
  </si>
  <si>
    <t>veletrh vzdělávání a pracovních činností</t>
  </si>
  <si>
    <t>soutěže - podpora talentovaných dětí a mládeže</t>
  </si>
  <si>
    <t>nostrifikace</t>
  </si>
  <si>
    <t>Hry olympiád dětí a mládeže</t>
  </si>
  <si>
    <t>Poradenství v LK</t>
  </si>
  <si>
    <t>Podpora přírodovědného a technického vzdělávání v LK</t>
  </si>
  <si>
    <t xml:space="preserve">EHP/Norsko - Revitalizace hřišť - 2.etapa </t>
  </si>
  <si>
    <t>0411000000</t>
  </si>
  <si>
    <t>0413000000</t>
  </si>
  <si>
    <t>0419000000</t>
  </si>
  <si>
    <t>0420000000</t>
  </si>
  <si>
    <t>0430000000</t>
  </si>
  <si>
    <t>0449000000</t>
  </si>
  <si>
    <t>0459000000</t>
  </si>
  <si>
    <t>0465000000</t>
  </si>
  <si>
    <t>0481010000</t>
  </si>
  <si>
    <t>0481020000</t>
  </si>
  <si>
    <t>0482390000</t>
  </si>
  <si>
    <t>0440080000</t>
  </si>
  <si>
    <t>0450100000</t>
  </si>
  <si>
    <t>Informační a vzdělávací portál LK</t>
  </si>
  <si>
    <t>Hodnocení kvality ve vzdělávání LK</t>
  </si>
  <si>
    <t>0440070000</t>
  </si>
  <si>
    <t>0450140000</t>
  </si>
  <si>
    <t>0440050000</t>
  </si>
  <si>
    <t>0486990000</t>
  </si>
  <si>
    <t>veletrh vzdělávání a pracovních příležitostí</t>
  </si>
  <si>
    <t>Zlatý Ámos</t>
  </si>
  <si>
    <t>Systémová podpora vzdělávání žáků ve speciálních ZŠ</t>
  </si>
  <si>
    <t xml:space="preserve">  </t>
  </si>
  <si>
    <t>Sportovně společenské aktivity</t>
  </si>
  <si>
    <t>propagace školství a podpora reg. aktivit</t>
  </si>
  <si>
    <t>40400000000</t>
  </si>
  <si>
    <t>40700000000</t>
  </si>
  <si>
    <t>42000000000</t>
  </si>
  <si>
    <t>42100000000</t>
  </si>
  <si>
    <t>42200000000</t>
  </si>
  <si>
    <t>42300000000</t>
  </si>
  <si>
    <t>42600000000</t>
  </si>
  <si>
    <t>04700010000</t>
  </si>
  <si>
    <t>04700020000</t>
  </si>
  <si>
    <t>04800820000</t>
  </si>
  <si>
    <t>04801926035</t>
  </si>
  <si>
    <t>Významné sportovní areály</t>
  </si>
  <si>
    <t>IQLANDIA, o.p.s., Liberec - podpora vzdělávání mládeže</t>
  </si>
  <si>
    <t>04800796035</t>
  </si>
  <si>
    <t>04800813007</t>
  </si>
  <si>
    <t>ZŠ praktická a ZŠ speciální, Jablonné v Podještědí, p.o. - Zajištění stab.podm.pro vzdělávání žáků ZŠ spec. a ZŠ prakt.</t>
  </si>
  <si>
    <t>04801862329</t>
  </si>
  <si>
    <t>ZŠ Turnov, Zborovská 519, p.o. - Zajištění stab.podm.pro vzdělávání žáků ZŠ spec. a ZŠ prakt.</t>
  </si>
  <si>
    <t>04801885492</t>
  </si>
  <si>
    <t>04800880000</t>
  </si>
  <si>
    <t>Jizerská o.p.s., Bedřichov - Jizerská magistrála 2016/2017</t>
  </si>
  <si>
    <t>04801360000</t>
  </si>
  <si>
    <t>04801370000</t>
  </si>
  <si>
    <t>04801424104</t>
  </si>
  <si>
    <t>04801850000</t>
  </si>
  <si>
    <t>04801790000</t>
  </si>
  <si>
    <t>Krajská organizace ČUS Libereckého kraje, Liberec - Anketa sportovec LK</t>
  </si>
  <si>
    <t>04803070000</t>
  </si>
  <si>
    <t>ZŠ Nové Město pod Smrkem - Zajištění stab.podm.pro vzdělávání žáků ZŠ spec. a ZŠ prakt.</t>
  </si>
  <si>
    <t xml:space="preserve">Střední škola a Mateřská škola Liberec </t>
  </si>
  <si>
    <t>Dětský domov Dubá</t>
  </si>
  <si>
    <t xml:space="preserve">Centrum vzdělanosti Libereckého kraje Liberec </t>
  </si>
  <si>
    <t>Gymnázium Dr. Antona Randy Jablonec nad Nisou</t>
  </si>
  <si>
    <t>Gymnázium U Balvanu Jablonec nad Nisou</t>
  </si>
  <si>
    <t>Nadační fond severočeských olympioniků, Jablonec n/N - Humanitární podpora Nadač.fondu severoč.olympioniků</t>
  </si>
  <si>
    <t>04803110000</t>
  </si>
  <si>
    <t>Město Železný Brod, nám. 3. května 1, 468 22 Železný Brod - Skleněné městečko</t>
  </si>
  <si>
    <t>Technická univerzita v Liberci, Studentská 1402/2, Liberec 1 - Cena hejtmana Libereckého kraje pro studenty TUL</t>
  </si>
  <si>
    <t>Technická univerzita v Liberci, Studentská 1402/2, Liberec 1 - Dětská univerzita 2016/2017</t>
  </si>
  <si>
    <t>Krkonoše - svazek měst a obcí, Vrchlabí - Podpora úpravy lyžařských běžeckých tratí na liberecké, západní části Krkonoš</t>
  </si>
  <si>
    <t>SVAZEK OBCÍ NOVOBORSKA, Nový Bor - Úprava a údržba Lužickohorské magistrály</t>
  </si>
  <si>
    <t>LIBERECKÝ KRAJ</t>
  </si>
  <si>
    <t>kap.</t>
  </si>
  <si>
    <t>rozpočtové kapitoly kraje</t>
  </si>
  <si>
    <t>zastupitelstvo</t>
  </si>
  <si>
    <t>ORJ</t>
  </si>
  <si>
    <t>organizační rozpočtové jednotky (odbory krajského úřadu)</t>
  </si>
  <si>
    <t>krajský úřad</t>
  </si>
  <si>
    <t>01</t>
  </si>
  <si>
    <t>odbor kancelář hejtmana (OKH)</t>
  </si>
  <si>
    <t>příspěvkové organizace kraje</t>
  </si>
  <si>
    <t>02</t>
  </si>
  <si>
    <t>odbor regionálního rozvoje a evropských projektů (ORREP)</t>
  </si>
  <si>
    <t>působnosti (přenes.a samost.působnost krajského úřadu a kraje vykonávaná odbory KÚ)</t>
  </si>
  <si>
    <t>03</t>
  </si>
  <si>
    <t>ekonomický odbor (EO)</t>
  </si>
  <si>
    <t>účelové neinvestiční dotace v resortu školství</t>
  </si>
  <si>
    <t>04</t>
  </si>
  <si>
    <t>transfery</t>
  </si>
  <si>
    <t>05</t>
  </si>
  <si>
    <t>odbor sociálních věcí (OSV)</t>
  </si>
  <si>
    <t>06</t>
  </si>
  <si>
    <t>odbor dopravy (OD)</t>
  </si>
  <si>
    <t>kapitálové výdaje</t>
  </si>
  <si>
    <t>07</t>
  </si>
  <si>
    <t>odbor kultury, památkové péče a cestovního ruchu (OKPPCR)</t>
  </si>
  <si>
    <t>účelové investiční dotace v resortu školství</t>
  </si>
  <si>
    <t>08</t>
  </si>
  <si>
    <t>odbor životního prostředí a zemědělství (OŽPZ)</t>
  </si>
  <si>
    <t>spolufinancování EU</t>
  </si>
  <si>
    <t>09</t>
  </si>
  <si>
    <t>odbor zdravotnictví (OZ)</t>
  </si>
  <si>
    <t>úvěry</t>
  </si>
  <si>
    <t>10</t>
  </si>
  <si>
    <t>právní odbor (OP)</t>
  </si>
  <si>
    <t xml:space="preserve">sociální fond </t>
  </si>
  <si>
    <t>11</t>
  </si>
  <si>
    <t>odbor územního plánování a stavebného řádu (OÚPSŘ)</t>
  </si>
  <si>
    <t>dotační fond</t>
  </si>
  <si>
    <t>12</t>
  </si>
  <si>
    <t xml:space="preserve">odbor informatiky (OI) </t>
  </si>
  <si>
    <t>krizový fond</t>
  </si>
  <si>
    <t>13</t>
  </si>
  <si>
    <t xml:space="preserve">správní odbor (OS) </t>
  </si>
  <si>
    <t>fond ochrany vod</t>
  </si>
  <si>
    <t>14</t>
  </si>
  <si>
    <t>odbor investic a správy nemovitého majetku (OISNM)</t>
  </si>
  <si>
    <t>lesnický fond</t>
  </si>
  <si>
    <t>15</t>
  </si>
  <si>
    <t>odbor kancelář ředitele (OKŘ)</t>
  </si>
  <si>
    <t>18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</si>
  <si>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</si>
  <si>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</si>
  <si>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</si>
  <si>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</si>
  <si>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</si>
  <si>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</si>
  <si>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</si>
  <si>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</si>
  <si>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pokladní správa</t>
  </si>
  <si>
    <t>odbor školství, mládeže, tělovýchovy a sportu (OŠMTS)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</si>
  <si>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</si>
  <si>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</si>
  <si>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</si>
  <si>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</si>
  <si>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</si>
  <si>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</si>
  <si>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</si>
  <si>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</si>
  <si>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</si>
  <si>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</si>
  <si>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</si>
  <si>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</si>
  <si>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Financování</t>
  </si>
  <si>
    <t>přijaté úvěry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</si>
  <si>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</si>
  <si>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</si>
  <si>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</si>
  <si>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</si>
  <si>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</si>
  <si>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</si>
  <si>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</si>
  <si>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</si>
  <si>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</si>
  <si>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</si>
  <si>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</si>
  <si>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214x</t>
  </si>
  <si>
    <t>nedaňové příjmy - příjmy z úroků a realizace fin.majetku</t>
  </si>
  <si>
    <t>nedaňové příjmy - poplatky za oděr podzemních vod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</si>
  <si>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</si>
  <si>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</si>
  <si>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</si>
  <si>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</si>
  <si>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</si>
  <si>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</si>
  <si>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</si>
  <si>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Běžné (neinvestiční) dotace a příspěvky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</si>
  <si>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</si>
  <si>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</si>
  <si>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</si>
  <si>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</si>
  <si>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</si>
  <si>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</si>
  <si>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</si>
  <si>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 xml:space="preserve">dlouhodobé přijaté půjčené prostředky </t>
  </si>
  <si>
    <t>Příjmy a finanční zdroje kraje celkem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</si>
  <si>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</si>
  <si>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</si>
  <si>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</si>
  <si>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</si>
  <si>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</si>
  <si>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</si>
  <si>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</si>
  <si>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</si>
  <si>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</si>
  <si>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</si>
  <si>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</si>
  <si>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</si>
  <si>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</si>
  <si>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</si>
  <si>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</si>
  <si>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</si>
  <si>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pokračování</t>
  </si>
  <si>
    <t>odvody PO v resortu sociálních věcí</t>
  </si>
  <si>
    <t xml:space="preserve">Jedličkův ústav Liberec </t>
  </si>
  <si>
    <t>Centrum  intervenčních a psychosociálních služeb LK</t>
  </si>
  <si>
    <t>Domov pro osoby se zdravotním postižením Mařenice</t>
  </si>
  <si>
    <t>Domov Sluneční dvůr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</si>
  <si>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</si>
  <si>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</si>
  <si>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</si>
  <si>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</si>
  <si>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</si>
  <si>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</si>
  <si>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</si>
  <si>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</si>
  <si>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</si>
  <si>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Domov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</si>
  <si>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</si>
  <si>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</si>
  <si>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</si>
  <si>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</si>
  <si>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odvody PO v resortu dopravy</t>
  </si>
  <si>
    <t>Krajská správa silnic Libereckého kraje</t>
  </si>
  <si>
    <t>odvody PO v resortu kultury, památkové péče a CR</t>
  </si>
  <si>
    <t>Krajská vědecká knihovna Liberec</t>
  </si>
  <si>
    <t>Severočeské muzeum Liberec</t>
  </si>
  <si>
    <t>Oblastní galerie Liberec</t>
  </si>
  <si>
    <t>Vlastivědné muzeum Česká Lípa</t>
  </si>
  <si>
    <t>Muzeum Českého ráje Turnov</t>
  </si>
  <si>
    <t>odvody PO v resortu rozvoje venkova, zemědělství a ŽP</t>
  </si>
  <si>
    <t>Středisko ekologické výchovy Oldřichov v Hájích</t>
  </si>
  <si>
    <t>odvody PO v resortu zdravotnictví</t>
  </si>
  <si>
    <t>Léčebna respiračních nemocí Cvikov</t>
  </si>
  <si>
    <t>Zdravotnická záchranná služba Libereckého kraje</t>
  </si>
  <si>
    <t>ostatní nedaňové příjmy</t>
  </si>
  <si>
    <t>příjmy z úroků z  bankovních účtů</t>
  </si>
  <si>
    <t>poplatky za odebrané množství podzemních vod</t>
  </si>
  <si>
    <t>ostatní příjmy z vlastní činnosti - věcná břemena</t>
  </si>
  <si>
    <t>přijaté sankční platby</t>
  </si>
  <si>
    <t>příjmy z pronájmu ostat.nemovitostí a jejich částí</t>
  </si>
  <si>
    <t>příjmy z pronájmu ostat.nemovitostí a jejich částí - objekty VÚTS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</si>
  <si>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</si>
  <si>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</si>
  <si>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</si>
  <si>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</si>
  <si>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ORJ 05 - odbor sociálních věcí</t>
  </si>
  <si>
    <t>913 05</t>
  </si>
  <si>
    <t>Jedličkův ústav Liberec</t>
  </si>
  <si>
    <t>Domov Sluneční dům Jestřebí</t>
  </si>
  <si>
    <t>Dům seniorů Liberec - Františkov</t>
  </si>
  <si>
    <t>914 05</t>
  </si>
  <si>
    <t>Sociální práce</t>
  </si>
  <si>
    <t>051500</t>
  </si>
  <si>
    <t>metodická pomoc obcím III, II, I</t>
  </si>
  <si>
    <t>Sociálně-právní ochrana</t>
  </si>
  <si>
    <t>052000</t>
  </si>
  <si>
    <t>metodická a právní činnost</t>
  </si>
  <si>
    <t>052300</t>
  </si>
  <si>
    <t>krajská setkání pěstounů</t>
  </si>
  <si>
    <t>052400</t>
  </si>
  <si>
    <t>poradní sbor</t>
  </si>
  <si>
    <t>052500</t>
  </si>
  <si>
    <t>zabezpečení psychologických posudků pro náhradní rodinnou péči</t>
  </si>
  <si>
    <t>052800</t>
  </si>
  <si>
    <t>rodinná politika</t>
  </si>
  <si>
    <t>Romský koordinátor</t>
  </si>
  <si>
    <t>053000</t>
  </si>
  <si>
    <t>metodická činnost romského koordinátora</t>
  </si>
  <si>
    <t>Sociální služby</t>
  </si>
  <si>
    <t>054000</t>
  </si>
  <si>
    <t>metodické vedení sociálních služeb</t>
  </si>
  <si>
    <t>054100</t>
  </si>
  <si>
    <t>kontrolní činnost</t>
  </si>
  <si>
    <t>054200</t>
  </si>
  <si>
    <t>finanční kontrola dotací</t>
  </si>
  <si>
    <t>054300</t>
  </si>
  <si>
    <t>zajištění provozu objektu - budoucí hospic</t>
  </si>
  <si>
    <t>054400</t>
  </si>
  <si>
    <t xml:space="preserve">veletrh sociálních služeb </t>
  </si>
  <si>
    <t>054500</t>
  </si>
  <si>
    <t>filantropická bursa</t>
  </si>
  <si>
    <t>054600</t>
  </si>
  <si>
    <t>katalog poskytovatelů sociálních služeb</t>
  </si>
  <si>
    <t>Zpracování odborných posudků</t>
  </si>
  <si>
    <t>055000</t>
  </si>
  <si>
    <t>sociální služby - konzultační činnost</t>
  </si>
  <si>
    <t>055500</t>
  </si>
  <si>
    <t>pěstounská péče - lékařské a psycholog.posudky</t>
  </si>
  <si>
    <t>Střednědobý plán rozvoje sociálních služeb</t>
  </si>
  <si>
    <t>056000</t>
  </si>
  <si>
    <t>strategie soc.služeb poskytovatelů a obcí</t>
  </si>
  <si>
    <t>056100</t>
  </si>
  <si>
    <t xml:space="preserve">datové centrum </t>
  </si>
  <si>
    <t>Činnost protidrogového koordinátora</t>
  </si>
  <si>
    <t>057000</t>
  </si>
  <si>
    <t>protidrogová politika</t>
  </si>
  <si>
    <t>917 05</t>
  </si>
  <si>
    <t>Neinvestiční a investiční transfery</t>
  </si>
  <si>
    <t>0570001</t>
  </si>
  <si>
    <t>0580004</t>
  </si>
  <si>
    <t>potravinová banka</t>
  </si>
  <si>
    <t>0580006</t>
  </si>
  <si>
    <t>Euroklíč</t>
  </si>
  <si>
    <t>0570007</t>
  </si>
  <si>
    <t>Podpora ojedinělých projektů zaměřených na řešení naléhavých potřeb financování v sociální oblasti Libereckého kraje</t>
  </si>
  <si>
    <t>0570192</t>
  </si>
  <si>
    <t xml:space="preserve">Financování sociálních služeb z prostředků LK </t>
  </si>
  <si>
    <t>920 05</t>
  </si>
  <si>
    <t>590491505</t>
  </si>
  <si>
    <t>Domov Sluneční dvůr Jestřebí - rekonstrukce objektu v ČL</t>
  </si>
  <si>
    <t>590601520</t>
  </si>
  <si>
    <t>APOSS - sanace vlhkého suterénu budovy, Zeyerova</t>
  </si>
  <si>
    <t>590611510</t>
  </si>
  <si>
    <t>DD Rokytnice n.Jiz. - přístavba lůžk. a evak. výtahu</t>
  </si>
  <si>
    <t>590621514</t>
  </si>
  <si>
    <t>DS Vratislavice n.Ni.- modernizace výtahu dům Marta</t>
  </si>
  <si>
    <t>590631502</t>
  </si>
  <si>
    <t>CIPS LK - rekonstrukce parkovací plochy Králův Háj</t>
  </si>
  <si>
    <t>ORJ 07 -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</si>
  <si>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</si>
  <si>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</si>
  <si>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</si>
  <si>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</si>
  <si>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</si>
  <si>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</si>
  <si>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</si>
  <si>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</si>
  <si>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</si>
  <si>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</si>
  <si>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</si>
  <si>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</t>
  </si>
  <si>
    <t>Činnosti v kultuře</t>
  </si>
  <si>
    <t>0712000000</t>
  </si>
  <si>
    <t>činnosti v kultuře - propagace kultury v LK</t>
  </si>
  <si>
    <t>Památková péče</t>
  </si>
  <si>
    <t>0725000000</t>
  </si>
  <si>
    <t>Lidová architektura - kniha</t>
  </si>
  <si>
    <t>Cestovní ruch</t>
  </si>
  <si>
    <t>0731000000</t>
  </si>
  <si>
    <t>marketingová podpora</t>
  </si>
  <si>
    <t>0733000000</t>
  </si>
  <si>
    <t>turistická infrastruktura cestovního ruchu</t>
  </si>
  <si>
    <t>0750060000</t>
  </si>
  <si>
    <t>Hřebenovka</t>
  </si>
  <si>
    <t>0750110000</t>
  </si>
  <si>
    <t>Moderní příležitosti marketingu cestovního ruchu</t>
  </si>
  <si>
    <t>1750270000</t>
  </si>
  <si>
    <t>Integrovaný projekt cestovního ruchu Libereckého kraje</t>
  </si>
  <si>
    <t>917 07</t>
  </si>
  <si>
    <t>Regionální funkce knihoven</t>
  </si>
  <si>
    <t>07700011701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</si>
  <si>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</si>
  <si>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</si>
  <si>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</si>
  <si>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</si>
  <si>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</si>
  <si>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</si>
  <si>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</si>
  <si>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</si>
  <si>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</si>
  <si>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</si>
  <si>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</si>
  <si>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t>07700070000</t>
  </si>
  <si>
    <t xml:space="preserve">Podpora rozvoje turistického regionu Český ráj - Sdružení Český ráj </t>
  </si>
  <si>
    <t>07700080000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</si>
  <si>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</si>
  <si>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</si>
  <si>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</si>
  <si>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</si>
  <si>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</si>
  <si>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07700120000</t>
  </si>
  <si>
    <t>Obnova značení turistických tras - Klub českých turistů</t>
  </si>
  <si>
    <t xml:space="preserve"> </t>
  </si>
  <si>
    <t>07700130000</t>
  </si>
  <si>
    <t>Veletrh Euroregiontour Jablonec nad Nisou-Eurocentrum s.r.o.  Jbc.</t>
  </si>
  <si>
    <t>07700210000</t>
  </si>
  <si>
    <t>07700150000</t>
  </si>
  <si>
    <t>07800010000</t>
  </si>
  <si>
    <t>07700170000</t>
  </si>
  <si>
    <t>07700160000</t>
  </si>
  <si>
    <t>07801050000</t>
  </si>
  <si>
    <t>Benátská! 2016 - První festivalová, s.r.o.</t>
  </si>
  <si>
    <t>07801060000</t>
  </si>
  <si>
    <t>Jazzfest Liberec 2016 - Bohemia Jazzfest, o.p.s.</t>
  </si>
  <si>
    <t>Noc pod hvězdami, Zahrádky (benefiční koncert) - Martin France</t>
  </si>
  <si>
    <t>07700200000</t>
  </si>
  <si>
    <t>Podpora publikační činnosti v roce 2016 - Národní památkový ústav</t>
  </si>
  <si>
    <t>07800450000</t>
  </si>
  <si>
    <t>Obnovení vnitřního vybaveni na Ještědu - Ještěd 73, Liberec</t>
  </si>
  <si>
    <t>07700140000</t>
  </si>
  <si>
    <t>07801040000</t>
  </si>
  <si>
    <t>BIG BAND JAM 2016 -  Big O Band - Marek Ottl</t>
  </si>
  <si>
    <t>Protržená přehrada - výročí - Město Desná</t>
  </si>
  <si>
    <t>Program regenerace městských památkových zón</t>
  </si>
  <si>
    <t>07700220000</t>
  </si>
  <si>
    <t>odměna za vitězství v kraj.kole soutěže o Cenu za nejlepší přípravu a realizaci Programu regenerace měst.památ.rezervací a měst.památ.zón</t>
  </si>
  <si>
    <t>Plány ochrany památkových rezervací a zón</t>
  </si>
  <si>
    <t>dotace zhotovitelům plánů ochrany</t>
  </si>
  <si>
    <t>926 07 - Dotační fond / odbor kultury, památkové péče a cestovního ruchu</t>
  </si>
  <si>
    <t>926 07</t>
  </si>
  <si>
    <t>Programy resortu kultury, památkové péče a ces.ruchu</t>
  </si>
  <si>
    <t>7.1. Kulturní aktivity v LK</t>
  </si>
  <si>
    <t>7.2 Záchrana a obnova památek v LK</t>
  </si>
  <si>
    <t>7.3 Stavebně historický průzkum</t>
  </si>
  <si>
    <t>7.4 Archeologie</t>
  </si>
  <si>
    <t>ORJ 08 - odbor životního prostředí a zemědělství</t>
  </si>
  <si>
    <t>932</t>
  </si>
  <si>
    <t>fond ochrany vod - závazný limit výdajů</t>
  </si>
  <si>
    <t>934</t>
  </si>
  <si>
    <t>lesnický fond - závazný limit</t>
  </si>
  <si>
    <t>913 08</t>
  </si>
  <si>
    <t>1801</t>
  </si>
  <si>
    <t>Středisko ekologické výchovy Libereckého kraje</t>
  </si>
  <si>
    <t>914 08</t>
  </si>
  <si>
    <t>Environmentální výchova, vzdělávání a osvěta</t>
  </si>
  <si>
    <t>0810000000</t>
  </si>
  <si>
    <t>publikace a osvětové materiály o životním prostředí</t>
  </si>
  <si>
    <t>0812000000</t>
  </si>
  <si>
    <t>provozní potřeby - environmentální výchova, vzdělávání a osvěta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</si>
  <si>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</si>
  <si>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</si>
  <si>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</si>
  <si>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</si>
  <si>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</si>
  <si>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</si>
  <si>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</si>
  <si>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</si>
  <si>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</si>
  <si>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</si>
  <si>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</si>
  <si>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</si>
  <si>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</si>
  <si>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</si>
  <si>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</si>
  <si>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</si>
  <si>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</si>
  <si>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</si>
  <si>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</si>
  <si>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</si>
  <si>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</si>
  <si>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0852000000</t>
  </si>
  <si>
    <t>0853000000</t>
  </si>
  <si>
    <t>vyhodnocené POH LK</t>
  </si>
  <si>
    <t>0855000000</t>
  </si>
  <si>
    <t>likvidace skládky Arnoltice  - Bulovka</t>
  </si>
  <si>
    <t>0855020000</t>
  </si>
  <si>
    <t>Vodní hospodářství</t>
  </si>
  <si>
    <t>0860000000</t>
  </si>
  <si>
    <t>odborné posudky</t>
  </si>
  <si>
    <t>0861000000</t>
  </si>
  <si>
    <t>činnost povodňového orgánu</t>
  </si>
  <si>
    <t>0862000000</t>
  </si>
  <si>
    <t>školení povodňového orgánu</t>
  </si>
  <si>
    <t>0863010000</t>
  </si>
  <si>
    <t>aktualizace povodňového plánu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</si>
  <si>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</si>
  <si>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</si>
  <si>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</si>
  <si>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</si>
  <si>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</si>
  <si>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</si>
  <si>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</si>
  <si>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</si>
  <si>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</si>
  <si>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</si>
  <si>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</si>
  <si>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</si>
  <si>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</si>
  <si>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</si>
  <si>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0886000000</t>
  </si>
  <si>
    <t>vzdělávání a metodická pomoc</t>
  </si>
  <si>
    <t>Pořizování a správa dat</t>
  </si>
  <si>
    <t>0890000000</t>
  </si>
  <si>
    <t>GIS pro resort životního prostředí a zemědělství</t>
  </si>
  <si>
    <t>0830050000</t>
  </si>
  <si>
    <t>Management invazních druhů rostlin v Euroregionu Nisa - udržitelnost projektu</t>
  </si>
  <si>
    <t>0850060000</t>
  </si>
  <si>
    <t>Implementace projektu NATURA 2000 - 2. část - udržitelnost projektu</t>
  </si>
  <si>
    <t>0850100000</t>
  </si>
  <si>
    <t>Ošetření Valdštejnské lipové aleje Zahrádky - udržitelnost projektu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</si>
  <si>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</si>
  <si>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</si>
  <si>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</si>
  <si>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</si>
  <si>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</si>
  <si>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</si>
  <si>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</si>
  <si>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</si>
  <si>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</si>
  <si>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</si>
  <si>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</si>
  <si>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</si>
  <si>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</si>
  <si>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</si>
  <si>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Grantový fond EV dětí - Nadace pro záchranu a obnovu Jizerských hor</t>
  </si>
  <si>
    <t>08800170000</t>
  </si>
  <si>
    <t>Podpora činnosti - Geopark Ralsko</t>
  </si>
  <si>
    <t>08800180000</t>
  </si>
  <si>
    <t>Podpora činnosti - Geopark Český ráj</t>
  </si>
  <si>
    <t>08700035008</t>
  </si>
  <si>
    <t>Provoz monitorovacího systému na Jizeře - Město Turnov</t>
  </si>
  <si>
    <t>08800162601</t>
  </si>
  <si>
    <t>Podpora nadregionálních veřejných služeb - ZOO Liberec</t>
  </si>
  <si>
    <t>08700040000</t>
  </si>
  <si>
    <t>Práce ke zlepšení ŽP v k.ú. Lukášov - Květoslav a Hana Bobkovi</t>
  </si>
  <si>
    <t>920 08</t>
  </si>
  <si>
    <t>0864010000</t>
  </si>
  <si>
    <t>Aktualizace Koncepce ochrany před povodněmi v LK</t>
  </si>
  <si>
    <t>0864020000</t>
  </si>
  <si>
    <t>Studie protipovodňových opatření - Lužická Nisa, Jizera</t>
  </si>
  <si>
    <t>0853010000</t>
  </si>
  <si>
    <t>Plán odpadového hospodářství LK 2016-2026</t>
  </si>
  <si>
    <t>0853020000</t>
  </si>
  <si>
    <t>Výstupy dle nového POH</t>
  </si>
  <si>
    <t>0891010000</t>
  </si>
  <si>
    <t>Aktualizace Plánu rozvoje vodovodů a kanalizací</t>
  </si>
  <si>
    <t>0865000000</t>
  </si>
  <si>
    <t>Plán ochrany území před zvláštní povodní</t>
  </si>
  <si>
    <t>0843000000</t>
  </si>
  <si>
    <t>Vnější havarijní plány - prevence havárií</t>
  </si>
  <si>
    <t>923 08</t>
  </si>
  <si>
    <t xml:space="preserve">S P O L U F I N A N C O V Á N Í   E U </t>
  </si>
  <si>
    <r>
      <t xml:space="preserve">Střevlik p.o. - </t>
    </r>
    <r>
      <rPr>
        <b/>
        <sz val="8"/>
        <color indexed="17"/>
        <rFont val="Arial"/>
        <family val="2"/>
        <charset val="238"/>
      </rPr>
      <t>NÁVRATNÁ FINANČNÍ VÝPOMOC</t>
    </r>
    <r>
      <rPr>
        <sz val="8"/>
        <rFont val="Arial"/>
        <family val="2"/>
        <charset val="238"/>
      </rPr>
      <t xml:space="preserve"> na </t>
    </r>
    <r>
      <rPr>
        <b/>
        <sz val="8"/>
        <color indexed="10"/>
        <rFont val="Arial"/>
        <family val="2"/>
        <charset val="238"/>
      </rPr>
      <t>předfinancování projektu</t>
    </r>
    <r>
      <rPr>
        <sz val="8"/>
        <rFont val="Arial"/>
        <family val="2"/>
        <charset val="238"/>
      </rPr>
      <t xml:space="preserve"> "Chráněná území - vstup vítán"</t>
    </r>
  </si>
  <si>
    <t>932 08 - Fond ochrany vod / odbor životního prostředí a zemědělství</t>
  </si>
  <si>
    <t>932 08</t>
  </si>
  <si>
    <t>F O N D   O C H R A N Y   V O D</t>
  </si>
  <si>
    <t>0322000000</t>
  </si>
  <si>
    <t>výdaje na opatření na odstranění závadného stavu</t>
  </si>
  <si>
    <t>0323000000</t>
  </si>
  <si>
    <t>výdaje na opatření na předcházení ekolog.újmě</t>
  </si>
  <si>
    <t>0832000000</t>
  </si>
  <si>
    <t>Program vodohospodářských akcí - rezerva programu</t>
  </si>
  <si>
    <t>934 08 - Lesnický fond / odbor životního prostředí a zemědělství</t>
  </si>
  <si>
    <t>934 08</t>
  </si>
  <si>
    <t>L E S N I C K Ý  F O N D   K R A J E</t>
  </si>
  <si>
    <t xml:space="preserve">výdajový limit Programu resortu v kapitole </t>
  </si>
  <si>
    <t>0834000000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</si>
  <si>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</si>
  <si>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</si>
  <si>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</si>
  <si>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</si>
  <si>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8.1 Podpora ekologické výchovy a osvěty</t>
  </si>
  <si>
    <t>80200000000</t>
  </si>
  <si>
    <t>8.2 Podpora ochrany přírody a krajiny</t>
  </si>
  <si>
    <t>80300000000</t>
  </si>
  <si>
    <t>8.3 Podpora včelařství</t>
  </si>
  <si>
    <t>80400000000</t>
  </si>
  <si>
    <t>8.4. Podpora práce s mládeží v oblasti ŽP a zemědělství</t>
  </si>
  <si>
    <t>ORJ 09 - odbor zdravotnictví</t>
  </si>
  <si>
    <t>912 09</t>
  </si>
  <si>
    <t>1907</t>
  </si>
  <si>
    <t xml:space="preserve">LRN Cvikov-výměna oken v pavilonu A </t>
  </si>
  <si>
    <t>1910</t>
  </si>
  <si>
    <t>ZZS LK-rekonstrukce budovy Husova ul. I., II., III. etapa</t>
  </si>
  <si>
    <t>ZZS LK-rekonstrukce VZ Český Dub</t>
  </si>
  <si>
    <t>ZZS LK-rekonstrukce VZ Rokytnice</t>
  </si>
  <si>
    <t>914 09</t>
  </si>
  <si>
    <t>091100</t>
  </si>
  <si>
    <t>Lékárenská pohotovost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</si>
  <si>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</si>
  <si>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</si>
  <si>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</si>
  <si>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</si>
  <si>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</si>
  <si>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</si>
  <si>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094300</t>
  </si>
  <si>
    <t>Prevence TBC- čtvrtletní alokace prostředků na úhradu faktur</t>
  </si>
  <si>
    <t>Náhrady škod</t>
  </si>
  <si>
    <t>093604</t>
  </si>
  <si>
    <t>Náhrady škod - Pietschmannovi</t>
  </si>
  <si>
    <t>094600</t>
  </si>
  <si>
    <t>Krajský standardizovaný projekt ZZS LK</t>
  </si>
  <si>
    <t>094700</t>
  </si>
  <si>
    <t>Krajské služby eGovernementu ve zdravotnictví</t>
  </si>
  <si>
    <t>917 09</t>
  </si>
  <si>
    <t>0970001</t>
  </si>
  <si>
    <t>Lékařská pohotovostní služba</t>
  </si>
  <si>
    <t>09700xx</t>
  </si>
  <si>
    <t xml:space="preserve">transfery - příspěvek na služby </t>
  </si>
  <si>
    <t>Zajištění ošetření osob pod vlivem alkoholu a v intoxikaci</t>
  </si>
  <si>
    <t>09700120000</t>
  </si>
  <si>
    <t>Ošetření osob pod vlivem alkoholu a v intoxikaci</t>
  </si>
  <si>
    <t>Horská služba - podpora činnosti</t>
  </si>
  <si>
    <t>09700130000</t>
  </si>
  <si>
    <t>Hospic pro LK</t>
  </si>
  <si>
    <t>09700110000</t>
  </si>
  <si>
    <t>transfery - příspěvek na provoz</t>
  </si>
  <si>
    <t>920 09</t>
  </si>
  <si>
    <t>0990510000</t>
  </si>
  <si>
    <t xml:space="preserve">KNL-kompletní rekonstrukce a modernizace </t>
  </si>
  <si>
    <t>926 09 - Dotační fond /  odbor zdravotnictví</t>
  </si>
  <si>
    <t>926 09</t>
  </si>
  <si>
    <t>Programy resortu zdravotnictví</t>
  </si>
  <si>
    <t>301xx</t>
  </si>
  <si>
    <t xml:space="preserve">9.1. Program Podpora ozdravných a rekondičních pobytů pro zdravotně/tělesně postižené občany </t>
  </si>
  <si>
    <t>302xx</t>
  </si>
  <si>
    <t>9.2. Program Podpora preventivních a léčebných projektů</t>
  </si>
  <si>
    <t>303xx</t>
  </si>
  <si>
    <t>9.3  Program Podpora osob se zdravotním postižením</t>
  </si>
  <si>
    <t>ORJ 01 - odbor kancelář hejtmana</t>
  </si>
  <si>
    <t>celkem</t>
  </si>
  <si>
    <t xml:space="preserve">výdajový limit resortu </t>
  </si>
  <si>
    <t>910</t>
  </si>
  <si>
    <t>zastupitelstvo - limit výdajů</t>
  </si>
  <si>
    <t>931</t>
  </si>
  <si>
    <t xml:space="preserve">krizový fond - závazný limit výdajů </t>
  </si>
  <si>
    <t>910 01</t>
  </si>
  <si>
    <t>Z A S T U P I T E L S T V O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</si>
  <si>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</si>
  <si>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</si>
  <si>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</si>
  <si>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</si>
  <si>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</si>
  <si>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</si>
  <si>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nákupy věcných darů</t>
  </si>
  <si>
    <t>Ostatní běžné výdaje</t>
  </si>
  <si>
    <t>cestovní náhrady - zahraniční pracovní cesty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</si>
  <si>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</si>
  <si>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</si>
  <si>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</si>
  <si>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</si>
  <si>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</si>
  <si>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</si>
  <si>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</si>
  <si>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</si>
  <si>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</si>
  <si>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</si>
  <si>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</si>
  <si>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</si>
  <si>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</si>
  <si>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</si>
  <si>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</si>
  <si>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</si>
  <si>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</si>
  <si>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</si>
  <si>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</si>
  <si>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</si>
  <si>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</si>
  <si>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</si>
  <si>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</si>
  <si>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</si>
  <si>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</si>
  <si>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</si>
  <si>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</si>
  <si>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</si>
  <si>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</si>
  <si>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</si>
  <si>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</si>
  <si>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</si>
  <si>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</si>
  <si>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</si>
  <si>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</si>
  <si>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</si>
  <si>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</si>
  <si>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</si>
  <si>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</si>
  <si>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</si>
  <si>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</si>
  <si>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</si>
  <si>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</si>
  <si>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</si>
  <si>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</si>
  <si>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</si>
  <si>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</si>
  <si>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</si>
  <si>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</si>
  <si>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</si>
  <si>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</si>
  <si>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</si>
  <si>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</si>
  <si>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</si>
  <si>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</si>
  <si>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</si>
  <si>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</si>
  <si>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</si>
  <si>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</si>
  <si>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</si>
  <si>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</si>
  <si>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</si>
  <si>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025500</t>
  </si>
  <si>
    <t>ostatní akce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</si>
  <si>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</si>
  <si>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</si>
  <si>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</si>
  <si>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</si>
  <si>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</si>
  <si>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</si>
  <si>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</si>
  <si>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</si>
  <si>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</si>
  <si>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</si>
  <si>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</si>
  <si>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</si>
  <si>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026500</t>
  </si>
  <si>
    <t>fotografie LK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</si>
  <si>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</si>
  <si>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</si>
  <si>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</si>
  <si>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</si>
  <si>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</si>
  <si>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</si>
  <si>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</si>
  <si>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</si>
  <si>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</si>
  <si>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</si>
  <si>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</si>
  <si>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</si>
  <si>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</si>
  <si>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</si>
  <si>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</si>
  <si>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</si>
  <si>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</si>
  <si>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</t>
  </si>
  <si>
    <t>028200</t>
  </si>
  <si>
    <t>konference Forum 2000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</si>
  <si>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</si>
  <si>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</si>
  <si>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</si>
  <si>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</si>
  <si>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</si>
  <si>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</si>
  <si>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</si>
  <si>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</si>
  <si>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</si>
  <si>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</si>
  <si>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917 01</t>
  </si>
  <si>
    <t>Neinvestiční dotace NNO a podobným organiz.</t>
  </si>
  <si>
    <t>0170001</t>
  </si>
  <si>
    <t>peněžité dary a neinvestiční transfery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</si>
  <si>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</si>
  <si>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</si>
  <si>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</si>
  <si>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</si>
  <si>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</si>
  <si>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</si>
  <si>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</si>
  <si>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Sdružení hasičů ČMS - neinvestiční dotace</t>
  </si>
  <si>
    <t>0170007</t>
  </si>
  <si>
    <t>0170011</t>
  </si>
  <si>
    <t>P.J.Art Production - Miss Libereckého kraje 2016</t>
  </si>
  <si>
    <t>0170012</t>
  </si>
  <si>
    <t>920 01</t>
  </si>
  <si>
    <t>019800</t>
  </si>
  <si>
    <t>chráněné pracoviště Česká Lípa</t>
  </si>
  <si>
    <t>926 xx</t>
  </si>
  <si>
    <t>č. a.</t>
  </si>
  <si>
    <t>1.1 Podpora jednotek požární ochrany obcí LK</t>
  </si>
  <si>
    <t>1.2 Podpora sdružení hasičů ČMS LK</t>
  </si>
  <si>
    <t>ORJ 02 - odbor regionálního rozvoje a evropských projektů</t>
  </si>
  <si>
    <t>914 02</t>
  </si>
  <si>
    <t>Plánování na úrovni LK</t>
  </si>
  <si>
    <t>1701000000</t>
  </si>
  <si>
    <t>koordinace koncepcí</t>
  </si>
  <si>
    <t>1705000000</t>
  </si>
  <si>
    <t>Program rozvoje LK 2014-2020</t>
  </si>
  <si>
    <t>1792100000</t>
  </si>
  <si>
    <t>Strategie inteligentní specializace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</si>
  <si>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</si>
  <si>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</si>
  <si>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</si>
  <si>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</si>
  <si>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</si>
  <si>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</si>
  <si>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</si>
  <si>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1732020000</t>
  </si>
  <si>
    <t>Ralsko</t>
  </si>
  <si>
    <t>1732030000</t>
  </si>
  <si>
    <t>členství LK v Národní síti zdravých měst</t>
  </si>
  <si>
    <t>1733000000</t>
  </si>
  <si>
    <t>Strategie udržitelného rozvoje kraje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</si>
  <si>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</si>
  <si>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</si>
  <si>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</si>
  <si>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</si>
  <si>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</si>
  <si>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</si>
  <si>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</si>
  <si>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</si>
  <si>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</si>
  <si>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</si>
  <si>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 xml:space="preserve">koordinace Kotlíkových dotací </t>
  </si>
  <si>
    <t>1780020000</t>
  </si>
  <si>
    <t>Vesnice roku</t>
  </si>
  <si>
    <t>Regionální surovinová politika</t>
  </si>
  <si>
    <t>1790000000</t>
  </si>
  <si>
    <t>Regionální surovinová politika LK</t>
  </si>
  <si>
    <t>Agentura regionálníhorozvoje</t>
  </si>
  <si>
    <t>1792020000</t>
  </si>
  <si>
    <t>správa databáze brownfields</t>
  </si>
  <si>
    <t>917 02</t>
  </si>
  <si>
    <t>ESUS - NOVUM</t>
  </si>
  <si>
    <t>02700020000</t>
  </si>
  <si>
    <t>02800080000</t>
  </si>
  <si>
    <t>MAS Lag Podralsko</t>
  </si>
  <si>
    <t>02800090000</t>
  </si>
  <si>
    <t>MAS Brána do Českého ráje</t>
  </si>
  <si>
    <t>02800100000</t>
  </si>
  <si>
    <t>MAS "Přijďte pobejt!"</t>
  </si>
  <si>
    <t>02800110000</t>
  </si>
  <si>
    <t>MAS Achát</t>
  </si>
  <si>
    <t>02800120000</t>
  </si>
  <si>
    <t>02800130000</t>
  </si>
  <si>
    <t>MAS Frýdlantsko</t>
  </si>
  <si>
    <t>02800140000</t>
  </si>
  <si>
    <t>MAS Podještědí</t>
  </si>
  <si>
    <t>02800150000</t>
  </si>
  <si>
    <t>O:P:S. pro Český ráj</t>
  </si>
  <si>
    <t>02800160000</t>
  </si>
  <si>
    <t>MAS Rozvoj Tanvaldska</t>
  </si>
  <si>
    <t>02800190000</t>
  </si>
  <si>
    <t>Vesnice roku-kronika</t>
  </si>
  <si>
    <t>02800200000</t>
  </si>
  <si>
    <t>Vesnice roku-knihovna</t>
  </si>
  <si>
    <t>00280050000</t>
  </si>
  <si>
    <t>Podpora činnosti MAS</t>
  </si>
  <si>
    <t>02800220000</t>
  </si>
  <si>
    <t>Implementace ISRR Krkonoše</t>
  </si>
  <si>
    <t>923 02</t>
  </si>
  <si>
    <t>0256561442</t>
  </si>
  <si>
    <t>OPŽP ZTTV obv. konstrukcí budovy Střední školy gastronomie a služeb, Lbc, Dvorská, pavilony C, D, E, F</t>
  </si>
  <si>
    <t>0256571401</t>
  </si>
  <si>
    <t xml:space="preserve">OPŽP ZTTV obv. konstrukcí budovy Gymnázia v České Lípě </t>
  </si>
  <si>
    <t>0256451448</t>
  </si>
  <si>
    <t>OPŽP ZTTV obv. konstrukcí  budovy SŠHL Frýdlant, Bělíkova 1387, PO - zateplení objektu hlavní budovy 01, Domov Mládeže</t>
  </si>
  <si>
    <t>0256411433</t>
  </si>
  <si>
    <t xml:space="preserve">OPŽP ZTTV obv. konstrukcí  budovy Střední školy strojní, stavební a dopravní, Liberec, Truhlářská -  A  </t>
  </si>
  <si>
    <t>0256381442</t>
  </si>
  <si>
    <t xml:space="preserve">OPŽP ZTTV obv. konstrukcí  budovy SŠ gastronomie a služeb, Liberec, Dvorská (2013) </t>
  </si>
  <si>
    <t>926 02 - Dotační fond / odbor regionálního rozvoje a evropských projektů</t>
  </si>
  <si>
    <t>926 02</t>
  </si>
  <si>
    <t>č.a.,</t>
  </si>
  <si>
    <t>020100000000</t>
  </si>
  <si>
    <t>2.1 Program obnovy venkova</t>
  </si>
  <si>
    <t>020200000000</t>
  </si>
  <si>
    <t>2.2 Regionální inovační program</t>
  </si>
  <si>
    <t xml:space="preserve">ORJ 03 - ekonomický odbor </t>
  </si>
  <si>
    <t>919</t>
  </si>
  <si>
    <t xml:space="preserve">pokladní správa - závazný limit výdajů </t>
  </si>
  <si>
    <t>924</t>
  </si>
  <si>
    <t>úvěry - závazný limit výdajů</t>
  </si>
  <si>
    <t>914 03</t>
  </si>
  <si>
    <t>Finanční operace a platby daní krajem</t>
  </si>
  <si>
    <t>030100</t>
  </si>
  <si>
    <t>kontrola, porady a přezkum hospodaření kraje</t>
  </si>
  <si>
    <t>030101</t>
  </si>
  <si>
    <t xml:space="preserve">Moody´s Europe - rating kraje </t>
  </si>
  <si>
    <t>030102</t>
  </si>
  <si>
    <t>účetní, daňové a ekonomické poradenství</t>
  </si>
  <si>
    <t>030200</t>
  </si>
  <si>
    <t>platby daní a finanční operace</t>
  </si>
  <si>
    <t>030300</t>
  </si>
  <si>
    <t>krajské porady,semináře a školení</t>
  </si>
  <si>
    <t>030600</t>
  </si>
  <si>
    <t>činnost regionální správy - služby peněžních ústavů</t>
  </si>
  <si>
    <t>919 03</t>
  </si>
  <si>
    <t>P O K L A D N Í   S P R Á V A</t>
  </si>
  <si>
    <t>výdajový limit kapitoly</t>
  </si>
  <si>
    <t>0319000000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</si>
  <si>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</si>
  <si>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</si>
  <si>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</si>
  <si>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</si>
  <si>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</si>
  <si>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</si>
  <si>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031xxx0000</t>
  </si>
  <si>
    <t>finanční rezerva na krytí výdajů rozvoje území LK</t>
  </si>
  <si>
    <t>923 03</t>
  </si>
  <si>
    <t>Rezervy na kofinancování IROP a TOP</t>
  </si>
  <si>
    <t>Ú V Ě R Y</t>
  </si>
  <si>
    <t>resort ekonomický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</si>
  <si>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</si>
  <si>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</si>
  <si>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</si>
  <si>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</si>
  <si>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</si>
  <si>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</si>
  <si>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</si>
  <si>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</si>
  <si>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</si>
  <si>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</si>
  <si>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Splátky úvěrů na revitalizaci pozemních komukací a revitalizaci mostů prostřednictvím třídy 8xxx - financování</t>
  </si>
  <si>
    <t>Splátka úvěru na revitalizaci pozemních komunikací</t>
  </si>
  <si>
    <t>třída 8xxx</t>
  </si>
  <si>
    <t xml:space="preserve">splátky jistiny </t>
  </si>
  <si>
    <t>Splátka úvěru na Komplexní revitalizace mostů na silnicích II. a III. třídy na území LK</t>
  </si>
  <si>
    <t>926 03</t>
  </si>
  <si>
    <t>č.prog.</t>
  </si>
  <si>
    <t>Nerozepsané finanční rezervy dotačního fondu</t>
  </si>
  <si>
    <t>912 06</t>
  </si>
  <si>
    <t>velkoplošné opravy havarijních úseků</t>
  </si>
  <si>
    <t>913 06 - Příspěvkové organizace / odbor dopravy</t>
  </si>
  <si>
    <t>913 06</t>
  </si>
  <si>
    <t>1601</t>
  </si>
  <si>
    <t xml:space="preserve">Krajská správa silnic LK, p.o. - provozní příspěvek </t>
  </si>
  <si>
    <t>914 06 - Působnosti / odbor dopravy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</si>
  <si>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</si>
  <si>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</si>
  <si>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</si>
  <si>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</si>
  <si>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</si>
  <si>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</si>
  <si>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0615000000</t>
  </si>
  <si>
    <t>platby věcných břemen</t>
  </si>
  <si>
    <t>0662000000</t>
  </si>
  <si>
    <t>zahraniční spolupráce</t>
  </si>
  <si>
    <t>Bezpečnost silničního provozu</t>
  </si>
  <si>
    <t>0620000000</t>
  </si>
  <si>
    <t>krajský program BESIP</t>
  </si>
  <si>
    <t>0626000000</t>
  </si>
  <si>
    <t>kampaň "Nepřiměřená rychlost"</t>
  </si>
  <si>
    <t>Dopravní obslužnost</t>
  </si>
  <si>
    <t>dopravní obslužnost autobusová kraj + obce</t>
  </si>
  <si>
    <t>dopravní obslužnost drážní (pouze vlak)</t>
  </si>
  <si>
    <t>dopravní obslužnost autobusová - protarifovací ztráta</t>
  </si>
  <si>
    <t>činnost dopravního svazu</t>
  </si>
  <si>
    <t xml:space="preserve">integrovaný dopravní systém </t>
  </si>
  <si>
    <t>917 06 - Transfery / odbor dopravy</t>
  </si>
  <si>
    <t>917 06</t>
  </si>
  <si>
    <t>Transfery v resortu dopravy</t>
  </si>
  <si>
    <t>06800010000</t>
  </si>
  <si>
    <t>rekonstrukce komunikací Rovensko pod Troskami - odkanalizování VHS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</si>
  <si>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</si>
  <si>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</si>
  <si>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</si>
  <si>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</si>
  <si>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</si>
  <si>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</si>
  <si>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</si>
  <si>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</si>
  <si>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</si>
  <si>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</si>
  <si>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06700052038</t>
  </si>
  <si>
    <t>podpora dopravní výchovy - DDH Osečná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</si>
  <si>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</si>
  <si>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</si>
  <si>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</si>
  <si>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</si>
  <si>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</si>
  <si>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</si>
  <si>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</si>
  <si>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</si>
  <si>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</si>
  <si>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</si>
  <si>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06700112006</t>
  </si>
  <si>
    <t>podpora dopravní výchovy - DDH Hrádek nad Nisou</t>
  </si>
  <si>
    <t>920 06 - Kapitálové výdaje / odbor dopravy</t>
  </si>
  <si>
    <t>920 06</t>
  </si>
  <si>
    <t>0670000000</t>
  </si>
  <si>
    <t>výkupy pozemků pod komunikacemi</t>
  </si>
  <si>
    <t>velkoplošné opravy havarijních úseků - nerozepsaná rezerva</t>
  </si>
  <si>
    <t>923 06 - Spolufinancování EU / odbor dopravy</t>
  </si>
  <si>
    <t>923 06</t>
  </si>
  <si>
    <r>
      <t>Intereg V-A – Od zámku Frýdlant k zámku Czocha -</t>
    </r>
    <r>
      <rPr>
        <b/>
        <sz val="8"/>
        <color indexed="12"/>
        <rFont val="Arial"/>
        <family val="2"/>
        <charset val="238"/>
      </rPr>
      <t xml:space="preserve"> spolufinancování LK </t>
    </r>
    <r>
      <rPr>
        <sz val="8"/>
        <rFont val="Arial"/>
        <family val="2"/>
        <charset val="238"/>
      </rPr>
      <t xml:space="preserve">(LK + SR) </t>
    </r>
  </si>
  <si>
    <t>926 06 - Dotační fond / odbor dopravy</t>
  </si>
  <si>
    <t>926 06</t>
  </si>
  <si>
    <t>Programy resortu Dopravy</t>
  </si>
  <si>
    <t xml:space="preserve">ORJ 10 - právní odbor </t>
  </si>
  <si>
    <t>101000</t>
  </si>
  <si>
    <t>Poradenské a právní služby, soudní aj. poplatky</t>
  </si>
  <si>
    <t>ORJ 11 -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</si>
  <si>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</si>
  <si>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</si>
  <si>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</si>
  <si>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</si>
  <si>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</si>
  <si>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</si>
  <si>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</si>
  <si>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</si>
  <si>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</si>
  <si>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</si>
  <si>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</si>
  <si>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</si>
  <si>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</si>
  <si>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CROSS-DATA - udržitelnost</t>
  </si>
  <si>
    <t>920 11</t>
  </si>
  <si>
    <t>Územní studie</t>
  </si>
  <si>
    <t>111003</t>
  </si>
  <si>
    <t>Pořizování ÚS ze ZÚR LK</t>
  </si>
  <si>
    <t>ORJ 12 -  odbor informatiky</t>
  </si>
  <si>
    <t>914 12</t>
  </si>
  <si>
    <t xml:space="preserve">Nákupy SW </t>
  </si>
  <si>
    <t>nákupy SW do 60tis.Kč vč.licencí a provozu</t>
  </si>
  <si>
    <t>nákupy HW do 40 tis.Kč a provoz</t>
  </si>
  <si>
    <t>Ostatní činnosti v informatice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</si>
  <si>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</si>
  <si>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</si>
  <si>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</si>
  <si>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</si>
  <si>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</si>
  <si>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</si>
  <si>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e-Govenment LK, Technologické centrum - maintenance</t>
  </si>
  <si>
    <t>e-Govenment LK , Technologické centrum - provoz. podpora</t>
  </si>
  <si>
    <t>e-Govenment LK, Technologické centrum - záložní lokalita URAN</t>
  </si>
  <si>
    <t>e-Govenment ve zdravotnictví - Technologické centrum</t>
  </si>
  <si>
    <t>Přeshraniční integrace informací, nástrojů, přístupů ….</t>
  </si>
  <si>
    <t>920 12</t>
  </si>
  <si>
    <t>1240</t>
  </si>
  <si>
    <t>modernizace infrastruktury KÚ LK</t>
  </si>
  <si>
    <t>1250</t>
  </si>
  <si>
    <t>SW nad 60 tis.</t>
  </si>
  <si>
    <t>xxx</t>
  </si>
  <si>
    <t>ORJ 14 - odbor investic a správy nemovitého majektu</t>
  </si>
  <si>
    <t>914 14</t>
  </si>
  <si>
    <t>141000</t>
  </si>
  <si>
    <t>správa majetku kraje - činnost</t>
  </si>
  <si>
    <t>142000</t>
  </si>
  <si>
    <t>investorská činnost</t>
  </si>
  <si>
    <t>143000</t>
  </si>
  <si>
    <t>zakázková činnost</t>
  </si>
  <si>
    <t>144000</t>
  </si>
  <si>
    <t>majetkoprávní operace</t>
  </si>
  <si>
    <t>144131</t>
  </si>
  <si>
    <t>správa majetku kraje - administrace a příprava VZ</t>
  </si>
  <si>
    <t>923 14</t>
  </si>
  <si>
    <t>ORJ 15 - odbor kancelář ředitele</t>
  </si>
  <si>
    <t>911</t>
  </si>
  <si>
    <t xml:space="preserve">krajský úřad - limit výdajů </t>
  </si>
  <si>
    <t>925</t>
  </si>
  <si>
    <t>sociální fond - závazný limit výdajů</t>
  </si>
  <si>
    <t>910 15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</si>
  <si>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</si>
  <si>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</si>
  <si>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</si>
  <si>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</si>
  <si>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</si>
  <si>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odměny a odvody uvolněných členů ZK při skončení funkce</t>
  </si>
  <si>
    <t>0100130000</t>
  </si>
  <si>
    <t>měsíční odměny a odvody neuvolněných členů ZK</t>
  </si>
  <si>
    <t>0100140000</t>
  </si>
  <si>
    <t>odměny a odvody neuvolněných členů ZK za členství ve výborech ZK</t>
  </si>
  <si>
    <t>0100150000</t>
  </si>
  <si>
    <t>odměny a odvody neuvolněných členů ZK za členství v komisích RK</t>
  </si>
  <si>
    <t>0100160000</t>
  </si>
  <si>
    <t>010170000</t>
  </si>
  <si>
    <t>náhrady ušlého výdělku OSVČ u neuvolněných členů ZK</t>
  </si>
  <si>
    <t>010180000</t>
  </si>
  <si>
    <t>odměny a odvody členů výborů ZK (nečlenů ZK)</t>
  </si>
  <si>
    <t>0100190000</t>
  </si>
  <si>
    <t>odměny a odvody členů komisí RK (nečlenů ZK)</t>
  </si>
  <si>
    <t>0100200000</t>
  </si>
  <si>
    <t>ostatní osobní výdaje (nečlenů ZK)</t>
  </si>
  <si>
    <t xml:space="preserve">Běžné provozní výdaje </t>
  </si>
  <si>
    <t xml:space="preserve">RU </t>
  </si>
  <si>
    <t>100</t>
  </si>
  <si>
    <t xml:space="preserve">knihy, učební pomůcky, tisk </t>
  </si>
  <si>
    <t xml:space="preserve">drobný hmotný dlouhodobý majetek </t>
  </si>
  <si>
    <t>materiál</t>
  </si>
  <si>
    <t>pohonné hmoty a maziva</t>
  </si>
  <si>
    <t>služby telekomunikací a radiokomunkací</t>
  </si>
  <si>
    <t>služby peněžních ústavů</t>
  </si>
  <si>
    <t>ostatní služby a poplatky</t>
  </si>
  <si>
    <t>opravy a udržování</t>
  </si>
  <si>
    <t>tuzemské cestovné</t>
  </si>
  <si>
    <t xml:space="preserve">platby daní a poplatků </t>
  </si>
  <si>
    <t>9100</t>
  </si>
  <si>
    <t>stravování</t>
  </si>
  <si>
    <t>911 15</t>
  </si>
  <si>
    <t>K R A J S K Ý   Ú Ř A D</t>
  </si>
  <si>
    <t>výdajový limit kapitoly a resortu</t>
  </si>
  <si>
    <t>Osobní výdaje zaměstnanců kraje</t>
  </si>
  <si>
    <t>0015</t>
  </si>
  <si>
    <t>platy zaměstnanců v pracovním poměru</t>
  </si>
  <si>
    <t>ostatní osobní výdaje</t>
  </si>
  <si>
    <t>odstupné</t>
  </si>
  <si>
    <t>náhrady mezd v době nemoci</t>
  </si>
  <si>
    <t>povinné pojistné na sociální a zdravotní zabezpečení</t>
  </si>
  <si>
    <t>Běžné výdaje krajského úřadu</t>
  </si>
  <si>
    <t xml:space="preserve">ochranné pomůcky, léky a zdravotnický materoál </t>
  </si>
  <si>
    <t xml:space="preserve">drobný dlouhodobý majetek </t>
  </si>
  <si>
    <t>voda, teplo a energie</t>
  </si>
  <si>
    <t>služby pošt</t>
  </si>
  <si>
    <t>nájemné</t>
  </si>
  <si>
    <t xml:space="preserve">konsultační, právní a poradenské služby </t>
  </si>
  <si>
    <t>nákup ostatních služeb</t>
  </si>
  <si>
    <t>školení a vzdělávání</t>
  </si>
  <si>
    <t>9015</t>
  </si>
  <si>
    <t>účastnické poplatky za konference</t>
  </si>
  <si>
    <t xml:space="preserve">cestovní náhrady tuzemské a zahraniční </t>
  </si>
  <si>
    <t>pohoštění</t>
  </si>
  <si>
    <t>příspěvky, náhrady, věcné dary a transfery</t>
  </si>
  <si>
    <t>autoprovoz</t>
  </si>
  <si>
    <t>Běžné a ostatní výdaje na provoz objektů VÚTS</t>
  </si>
  <si>
    <t>3015</t>
  </si>
  <si>
    <t>920 15</t>
  </si>
  <si>
    <t>159002</t>
  </si>
  <si>
    <t>stroje, přístroje a zařízení - multifunkční zařízení</t>
  </si>
  <si>
    <t>159003</t>
  </si>
  <si>
    <t>osobní automobily - obměna vozového parku</t>
  </si>
  <si>
    <t>159014</t>
  </si>
  <si>
    <t>rekonstrukce výměníku pára/voda v energocentru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</si>
  <si>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</si>
  <si>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</si>
  <si>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</si>
  <si>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</si>
  <si>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0081000000</t>
  </si>
  <si>
    <t>příspěvek na stravování</t>
  </si>
  <si>
    <t>rozepsat limit do jednotlivých položek na rok 2016</t>
  </si>
  <si>
    <t>0082000000</t>
  </si>
  <si>
    <t>odměny při životních jubileích</t>
  </si>
  <si>
    <t>0083000000</t>
  </si>
  <si>
    <t>příspěvek k penzijnímu a životnímu připojištění</t>
  </si>
  <si>
    <t>0086000000</t>
  </si>
  <si>
    <t>předplatné a příspěvky na sportovní činnost</t>
  </si>
  <si>
    <t>0087000000</t>
  </si>
  <si>
    <t>předplatné a příspěvky na kulturní činnost</t>
  </si>
  <si>
    <t>0088000000</t>
  </si>
  <si>
    <t>sociální výpomoci a půjčky</t>
  </si>
  <si>
    <t>0089000000</t>
  </si>
  <si>
    <t>dary</t>
  </si>
  <si>
    <t>0090000000</t>
  </si>
  <si>
    <t>finanční rezerva sociálního fondu</t>
  </si>
  <si>
    <t>0091000000</t>
  </si>
  <si>
    <t>ostatní služby</t>
  </si>
  <si>
    <t>189001</t>
  </si>
  <si>
    <t>systém energetického managementu - FAMA</t>
  </si>
  <si>
    <t>aktualizace ÚEK</t>
  </si>
  <si>
    <t>komoditní burza - výběrové řízení na dodavatele EE a ZP</t>
  </si>
  <si>
    <t>SEA k ÚEK</t>
  </si>
  <si>
    <t>920 18</t>
  </si>
  <si>
    <t>refundace mezd a zákonných odvodů (zaměstn. jiných organizací) u neuvolněných členů ZK</t>
  </si>
  <si>
    <t>úpravy a rozšíření SW projektu EU - Přeshraniční integrace informací, nástrojů, přístupů ….</t>
  </si>
  <si>
    <t>Propagace a rezentace</t>
  </si>
  <si>
    <t>Programy resortu regionálního rozvoje a evropských projektů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</si>
  <si>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</si>
  <si>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</si>
  <si>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</si>
  <si>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</si>
  <si>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Ú Č E L O V É   P Ř Í S P Ě V K Y   PO</t>
  </si>
  <si>
    <t>Střední škola řemesel a služeb, Jablonec nad N., Smetanova 66</t>
  </si>
  <si>
    <t>v tis. Kč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</si>
  <si>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</si>
  <si>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</si>
  <si>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</si>
  <si>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</si>
  <si>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</si>
  <si>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</si>
  <si>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</si>
  <si>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</si>
  <si>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</si>
  <si>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</si>
  <si>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</si>
  <si>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</si>
  <si>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PŘÍSPĚVKOVÉ ORGANIZACE</t>
  </si>
  <si>
    <t>rezervy pro řešení krajských PO</t>
  </si>
  <si>
    <t>PŮSOBNOSTI</t>
  </si>
  <si>
    <t>odbor regionálního rozvoje a evropských projektů</t>
  </si>
  <si>
    <t>ekonomický odbor</t>
  </si>
  <si>
    <t>právní odbor</t>
  </si>
  <si>
    <t>odbor územního plánování</t>
  </si>
  <si>
    <t>odbor informatiky</t>
  </si>
  <si>
    <t>odbor investic a správy nemovitého majetku</t>
  </si>
  <si>
    <t>oddělení sekretariátu ředitele</t>
  </si>
  <si>
    <t>TRANSFERY</t>
  </si>
  <si>
    <t>KAPITÁLOVÉ VÝDAJE</t>
  </si>
  <si>
    <t>POKLADNÍ SPRÁVA</t>
  </si>
  <si>
    <t>odbor ekonomický - rezervy výpadků daň. příjmů</t>
  </si>
  <si>
    <t>rezervy na řešení rizik projektu IP 1</t>
  </si>
  <si>
    <t>rezerva na likvidaci skládky Arnoltice-Bulovka</t>
  </si>
  <si>
    <t>rezervy na řešení věcných, fin. a org. opatření orgánů kraje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</si>
  <si>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</si>
  <si>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</si>
  <si>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</si>
  <si>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</si>
  <si>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</si>
  <si>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</si>
  <si>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</si>
  <si>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</si>
  <si>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</si>
  <si>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</si>
  <si>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</si>
  <si>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</si>
  <si>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</si>
  <si>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>PŘÍJMY  kraje CELKEM</t>
  </si>
  <si>
    <t>SALDO ROZPOČTU</t>
  </si>
  <si>
    <t>výdaje na splátky jistin úvěrů resortu dopravy - tř. 8xxx financování</t>
  </si>
  <si>
    <t>Výdaje kraje celkem - hotovostní</t>
  </si>
  <si>
    <t>Závazné ukazatele</t>
  </si>
  <si>
    <t>Specifické ukazatele</t>
  </si>
  <si>
    <t>ÚČELOVÉ PŘÍSPĚVKY PO</t>
  </si>
  <si>
    <t>strana 1</t>
  </si>
  <si>
    <t xml:space="preserve">r e k a p i t u l a c e </t>
  </si>
  <si>
    <t>resorty</t>
  </si>
  <si>
    <t>působnosti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</si>
  <si>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</si>
  <si>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</si>
  <si>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</si>
  <si>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</si>
  <si>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</si>
  <si>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</si>
  <si>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</si>
  <si>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</si>
  <si>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</si>
  <si>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</si>
  <si>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</si>
  <si>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</si>
  <si>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</si>
  <si>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</si>
  <si>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</si>
  <si>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</si>
  <si>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</si>
  <si>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>strana 2</t>
  </si>
  <si>
    <t xml:space="preserve">resorty </t>
  </si>
  <si>
    <t>třída 8</t>
  </si>
  <si>
    <t>sociální fond</t>
  </si>
  <si>
    <t>peněžní fondy</t>
  </si>
  <si>
    <t>(splátka úvěru)</t>
  </si>
  <si>
    <t>sociální věci</t>
  </si>
  <si>
    <t>splátka úvěru na revitalizaci pozemních komukací prostřednictvím třídy 8xxx - financování</t>
  </si>
  <si>
    <t>splátka úvěru na revitalizaci mostů na silnicích II. a III. tř. prostřednictvím třídy 8xxx - finan.</t>
  </si>
  <si>
    <t>účelové příspěvky PO</t>
  </si>
  <si>
    <t>příspěvkové organizace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</si>
  <si>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</si>
  <si>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2565xxx</t>
  </si>
  <si>
    <t xml:space="preserve">účelové příspěvky - limit výdajů </t>
  </si>
  <si>
    <t>910 01 - Zastupitelstvo / odbor kancelář hejtmana</t>
  </si>
  <si>
    <t>914 01 - Působnosti / odbor kancelář hejtmana</t>
  </si>
  <si>
    <t>917 01 - Transfery / odbor kancelář hejtmana</t>
  </si>
  <si>
    <t>926 01 - Dotační fond / odbor kancelář hejtmana</t>
  </si>
  <si>
    <t>920 01 - Kapitálové výdaje / odbor kancelář hejtmana</t>
  </si>
  <si>
    <t>Programy podpory rozvoje požární ochrany</t>
  </si>
  <si>
    <t>914 02 - Působnosti / odbor regionálního rozvoje a evropských projektů</t>
  </si>
  <si>
    <t>917 02 - Transfery / odbor regionálního rozvoje a evropských projektů</t>
  </si>
  <si>
    <t>914 03 - Působnosti / ekonomický odbor</t>
  </si>
  <si>
    <t>919 03 - Pokladní správa / ekonomický odbor</t>
  </si>
  <si>
    <t xml:space="preserve">924 03 - Úvěry / ekonomický odbor </t>
  </si>
  <si>
    <t>926 03 - Dotační fond / ekonomický odbor</t>
  </si>
  <si>
    <t>912 04 - Účelové příspěvky PO / odbor školství, mládeže, tělovýchovy a sportu</t>
  </si>
  <si>
    <t>913 04 - Příspěvkové organizace / odbor školství, mládeže, tělovýchovy a sportu</t>
  </si>
  <si>
    <t>914 04 - Působnosti / odbor školství, mládeže, tělovýchovy a sportu</t>
  </si>
  <si>
    <t>917 04 - Transfery / odbor školství, mládeže, tělovýchovy a sportu</t>
  </si>
  <si>
    <t>920 04 - Kapitálové výdaje / odbor školství, mládeže, tělovýchovy a sportu</t>
  </si>
  <si>
    <t>923 04 - Spolufinancování EU /odbor školství, mládeže, tělovýchovy a sportu</t>
  </si>
  <si>
    <t>913 05 - Příspěvkové organizace / odbor sociálních věcí</t>
  </si>
  <si>
    <t>914 05 - Působnosti / odbor sociálních věcí</t>
  </si>
  <si>
    <t>917 05 - Transfery / odbor sociálních věcí</t>
  </si>
  <si>
    <t>920 05 - Kapitálové výdaje / odbor sociálních věcí</t>
  </si>
  <si>
    <t>912 06 - Účelové příspěvky PO / odbor dopravy</t>
  </si>
  <si>
    <t>913 07 - Příspěvkové organizace / odbor kultury, památkové péče a cestovního ruchu</t>
  </si>
  <si>
    <t>914 07 - Působnosti / odbor kultury, památkové péče a cest. ruchu</t>
  </si>
  <si>
    <t>917 07 - Transfery / odbor kultury, památkové péče a cestovního ruchu</t>
  </si>
  <si>
    <t>913 08 - Příspěvkové organizace / odbor životního prostředí a zemědělství</t>
  </si>
  <si>
    <t>914 08 - Působnosti / odbor životního prostředí a zemědělství</t>
  </si>
  <si>
    <t>917 08 - Transfery / odbor životního prostředí a zemědělství</t>
  </si>
  <si>
    <t>920 08 - Kapitálové výdaje / odbor životního prostředí a zemědělství</t>
  </si>
  <si>
    <t>912 09 - Účelové příspěvky PO / odbor zdravotnictví</t>
  </si>
  <si>
    <t>913 09 - Příspěvkové organizace / odbor zdravotnictví</t>
  </si>
  <si>
    <t>914 09 - Působnosti / odbor zdravotnictví</t>
  </si>
  <si>
    <t>917 09 - Transfery / odbor zdravotnictví</t>
  </si>
  <si>
    <t>920 09 - Kapitálové výdaje / odbor zdravotnictví</t>
  </si>
  <si>
    <t xml:space="preserve">914 10 - Působnosti / právní odbor </t>
  </si>
  <si>
    <t>914 11- Působnosti / odbor územního plánování a stavebního řádu</t>
  </si>
  <si>
    <t>920 11 - Kapitálové výdaje / odbor územního plánování a stavebního řádu</t>
  </si>
  <si>
    <t>914 12 - Působnosti / odbor informatiky</t>
  </si>
  <si>
    <t>920 12 - Kapitálové výdaje / odbor informatiky</t>
  </si>
  <si>
    <t>914 14 - Působnosti / odbor investic a správy nemovitého majektu</t>
  </si>
  <si>
    <t>910 15 - Zastupitelstvo / odbor kancelář ředitele</t>
  </si>
  <si>
    <t>911 15 - Krajský úřad / odbor kancelář ředitele</t>
  </si>
  <si>
    <t>920 15 - Kapitálové výdaje / odbor kancelář ředitele</t>
  </si>
  <si>
    <t>914 18 - Působnosti / oddělení sekretariátu ředitele</t>
  </si>
  <si>
    <t>920 18 - Kapitálové výdaje /  oddělení sekretariátu ředitele</t>
  </si>
  <si>
    <t>914 18</t>
  </si>
  <si>
    <t>6.1 Program na podporu rozvoje cyklistické dopravy</t>
  </si>
  <si>
    <t>6.3 Program na podporu projektové činnosti</t>
  </si>
  <si>
    <t>6.4 Program na výchovu a vzdělávací programy</t>
  </si>
  <si>
    <t>oddělení sekretariátu ředitele (OSŘ)</t>
  </si>
  <si>
    <t>SR 2016</t>
  </si>
  <si>
    <t>NR 2017</t>
  </si>
  <si>
    <t>limit pro 2017</t>
  </si>
  <si>
    <t>923 03 - Spolufinancování EU / ekonomický odbor</t>
  </si>
  <si>
    <t>912 05 - Účelové příspěvky PO / odbor sociálních věcí</t>
  </si>
  <si>
    <t>923 05 - Spolufinancování EU /odbor sociálních věcí</t>
  </si>
  <si>
    <t>923 05</t>
  </si>
  <si>
    <t>Brána Trojzemí</t>
  </si>
  <si>
    <t>ARCHA 13 Liberce 1757</t>
  </si>
  <si>
    <t>Československá obec legionářská -  Dětský den</t>
  </si>
  <si>
    <t>Dotace jednotkám požární ochrany obcí (SDH) k programu Ministerstva vnitra</t>
  </si>
  <si>
    <t>Česká membránová platforma o. s. - mezinárodní konference</t>
  </si>
  <si>
    <t>1.3 Dotace obcí na činnosti JPO II k programu MV ČR</t>
  </si>
  <si>
    <t>SEA k Reg. Surovinové politice</t>
  </si>
  <si>
    <t>Má vlast cestami proměn</t>
  </si>
  <si>
    <t>celkové předpokládané náklady na profinancování úvěrových smluv činí v úhrnu 114 375 tis.Kč</t>
  </si>
  <si>
    <r>
      <t xml:space="preserve">OPŽP-Studie odtokových poměrů vč. opatření Lužic. Nisa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</si>
  <si>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OPŽP-Studie odtokových poměrů vč. opatření Lužic. Nisa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</si>
  <si>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IROP-Technika pro ZZS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</si>
  <si>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IROP-Technika pro ZZS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</si>
  <si>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INTERREG V-A ČR-POLSKO - Kolem kolem Jizerek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</si>
  <si>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INTERREG V-A ČR-POLSKO - Kolem kolem Jizerek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</si>
  <si>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Regionální stálá konference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</si>
  <si>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Regionální stálá konference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</si>
  <si>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Smart akcelerátor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</si>
  <si>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Smart akcelerátor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</si>
  <si>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Rozvoj MA21 v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</si>
  <si>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rPr>
        <sz val="8"/>
        <rFont val="Arial"/>
        <family val="2"/>
        <charset val="238"/>
      </rPr>
      <t>OP ŽP Kotlíkové dotace_dodatečná 1. výzva_INV</t>
    </r>
    <r>
      <rPr>
        <sz val="8"/>
        <color indexed="10"/>
        <rFont val="Arial"/>
        <family val="2"/>
        <charset val="238"/>
      </rPr>
      <t xml:space="preserve">  - předfinancování LK (100% na příslušný rok)</t>
    </r>
  </si>
  <si>
    <r>
      <rPr>
        <sz val="8"/>
        <rFont val="Arial"/>
        <family val="2"/>
        <charset val="238"/>
      </rPr>
      <t>OP ŽP Kotlíkové dotace rezerva 1. výzva_INV</t>
    </r>
    <r>
      <rPr>
        <sz val="8"/>
        <color indexed="10"/>
        <rFont val="Arial"/>
        <family val="2"/>
        <charset val="238"/>
      </rPr>
      <t xml:space="preserve">  - předfinancování LK (100% na příslušný rok)</t>
    </r>
  </si>
  <si>
    <r>
      <rPr>
        <sz val="8"/>
        <rFont val="Arial"/>
        <family val="2"/>
        <charset val="238"/>
      </rPr>
      <t>OP ŽP Kotlíkové dotace 1. výzva administrace_NIV</t>
    </r>
    <r>
      <rPr>
        <sz val="8"/>
        <color indexed="10"/>
        <rFont val="Arial"/>
        <family val="2"/>
        <charset val="238"/>
      </rPr>
      <t xml:space="preserve">  - předfinancování LK (100% na příslušný rok)</t>
    </r>
  </si>
  <si>
    <r>
      <t xml:space="preserve">Technická pomoc GG - udržitelnost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</si>
  <si>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2.5 Podpora regionálních výrobků, výrobců a tradičních řemesel</t>
  </si>
  <si>
    <t>2.6 Podpora místní Agendy 21</t>
  </si>
  <si>
    <t>Základní škola a mateřská škola logopedická, Liberec - unifikace el. napětí</t>
  </si>
  <si>
    <t>Střední odborná škola, Liberec - unikace el. napětí</t>
  </si>
  <si>
    <t>Střední škola strojní, stavební a dopravní, Liberec - unifikace el.napětí</t>
  </si>
  <si>
    <t>Střední škola strojní, stavební a dopravní, Liberec - vybavení interiéru domova mládeže, Truhlářská</t>
  </si>
  <si>
    <t>Gymnázium a Střední odborná škola, Jilemnice - dokončení reko. areálu školy</t>
  </si>
  <si>
    <t>Střední odborná škola a Střední odborné učiliště, Česká Lípa - modernizace evakuačního výtahu</t>
  </si>
  <si>
    <t xml:space="preserve">Gymnázium I. Olbrachta, Semily - rekonstrukce rozvodů vody </t>
  </si>
  <si>
    <t xml:space="preserve">Dětský domov, Jablonec nad Nisou - odkoupení pozemku u objektu Palackého (pozemkový fond) - následně prodej nepotřebného objektu </t>
  </si>
  <si>
    <t>Střední uměleckoprůmyslová škola, Železný Brod - rekonstrukce části domova mládeže</t>
  </si>
  <si>
    <r>
      <t xml:space="preserve">Strategické plánování rozvoje vzdělávací soustavy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</si>
  <si>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Poradenství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</si>
  <si>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Dětské centrum Liberec</t>
  </si>
  <si>
    <t>činnost Krajské rady seniorů Libereckého kraje</t>
  </si>
  <si>
    <t>Festival národnostních menšin</t>
  </si>
  <si>
    <r>
      <t xml:space="preserve">Podpora a rozvoj služeb v komunitě pro osoby se zdravotním postižením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</si>
  <si>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Procesy střednědobého plánování, síťování a financování sociálních služeb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</si>
  <si>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Podpora a rozvoj SS pro rodiny a děti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</si>
  <si>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Systémová podpora rodin s dětmi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</si>
  <si>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ORJ 06 - odbor dopravy</t>
  </si>
  <si>
    <t>923 07</t>
  </si>
  <si>
    <t>923 07 - Spolufinancování EU / odbor kultury, památkové péče a cestovního ruchu</t>
  </si>
  <si>
    <t>912 07</t>
  </si>
  <si>
    <t>920 14</t>
  </si>
  <si>
    <t>920 14 - Kapitálové výdaje / odbor investic a správy nemovitého majektu</t>
  </si>
  <si>
    <t xml:space="preserve">SR 2016 </t>
  </si>
  <si>
    <t>914 15 - Působnosti / odbor kancelář ředitele</t>
  </si>
  <si>
    <t>914 15</t>
  </si>
  <si>
    <t>913 18</t>
  </si>
  <si>
    <t>912 05</t>
  </si>
  <si>
    <t>Příjmy rozpočtu kraje 2017</t>
  </si>
  <si>
    <t>Výdaje rozpočtu kraje 2017</t>
  </si>
  <si>
    <t>Závazné a specifické ukazatele rozpočtu 2017 a jejich finanční limity</t>
  </si>
  <si>
    <t>ROZPOČET LIBERECKÉHO KRAJE 2017</t>
  </si>
  <si>
    <t>Výdajové limity kapitol a resortů rozpočtu kraje na rok 2017</t>
  </si>
  <si>
    <t>1. Výdajové kapitoly rozpočtu kraje na rok 2017</t>
  </si>
  <si>
    <t>2. Kapitoly peněžních fondů rozpočtu kraje na rok 2017</t>
  </si>
  <si>
    <t>3. Saldo příjmů a výdajů rozpočtu kraje 2017</t>
  </si>
  <si>
    <t>příjmy a zdroje rozpočtu 2017</t>
  </si>
  <si>
    <t>výdaje rozpočtu kraje 2017</t>
  </si>
  <si>
    <t>saldo příjmů a výdajů rozpočtu 2017</t>
  </si>
  <si>
    <t>Příjmy a finanční zdroje rozpočtu 2017 - specifické ukazatele</t>
  </si>
  <si>
    <t>Příjmy a finanční zdroje rozpočtu 2017 - dílčí ukazatele</t>
  </si>
  <si>
    <t>912 07 - Účelové příspěvky PO / odbor kultury, památkové péče a cestovního ruchu</t>
  </si>
  <si>
    <t>912 08</t>
  </si>
  <si>
    <t>913 09</t>
  </si>
  <si>
    <t>Seznam použitých zkratek a číselníků v rozpočtu Libereckého kraje na rok 2017</t>
  </si>
  <si>
    <t>schválený rozpočet kraje na rok 2016</t>
  </si>
  <si>
    <t>návrh rozpočtu kraje na rok 2017</t>
  </si>
  <si>
    <t>fond ochr. vod</t>
  </si>
  <si>
    <t>Odvody PO - příjmy rozpočtu 2017</t>
  </si>
  <si>
    <t>Gymnázium Jablonec nad Nisou, U balvanu</t>
  </si>
  <si>
    <t xml:space="preserve">Dětský domov Dubá </t>
  </si>
  <si>
    <t>odvody PO v resortu ŽP a zemědělství</t>
  </si>
  <si>
    <t>923 02 - Spolufinancování EU / odbor regionálního rozvoje a evropských projektů</t>
  </si>
  <si>
    <t>Dny lidové architektury</t>
  </si>
  <si>
    <r>
      <t xml:space="preserve">Ještěd ve filmu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</si>
  <si>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Ještěd ve filmu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</si>
  <si>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Česko-polská Hřebenovka - východní část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</si>
  <si>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Za společným dědictvím na kole i pěšky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</si>
  <si>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Česko-polská Hřebenovka - západní část - 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</si>
  <si>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 xml:space="preserve"> STŘEVLIK - dovybavení nového objektu v Hejnicích</t>
  </si>
  <si>
    <t>Semilský pecen</t>
  </si>
  <si>
    <t>Aktualizace monitoringu vodních ploch LK</t>
  </si>
  <si>
    <t>8.5. Podpora prevence vzniku odpadů, kompostování a likvidace biologicky rozložitelného komunálního odpadu (BRKO)</t>
  </si>
  <si>
    <t>923 08 - Spolufinancování EU / odbor životního prostředí a zemědělství</t>
  </si>
  <si>
    <t>Koroner</t>
  </si>
  <si>
    <t>Hospic</t>
  </si>
  <si>
    <t xml:space="preserve">Zubní pohotovostní služba </t>
  </si>
  <si>
    <t xml:space="preserve">NsP Česká Lípa, a.s. </t>
  </si>
  <si>
    <t>Investiční záměr "Řešení parkovacích míst u Krajského úřadu Libereckého kraje"</t>
  </si>
  <si>
    <r>
      <t xml:space="preserve">OPŽP energetické úspory tělocvičny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</si>
  <si>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tělocvičny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</si>
  <si>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- energetické úspory dílny Svojsíkova ČL - </t>
    </r>
    <r>
      <rPr>
        <sz val="8"/>
        <color indexed="12"/>
        <rFont val="Arial"/>
        <family val="2"/>
        <charset val="238"/>
      </rPr>
      <t xml:space="preserve">spolufinancování LK </t>
    </r>
    <r>
      <rPr>
        <sz val="8"/>
        <rFont val="Arial"/>
        <family val="2"/>
        <charset val="238"/>
      </rPr>
      <t>(100% na příslušný rok)</t>
    </r>
  </si>
  <si>
    <r>
      <t>OPŽP - energetické úspory dílny Svojsíkova ČL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</si>
  <si>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OPŽP-energetic. úspory domov důchodců Sloup v Č.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</si>
  <si>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OPŽP-energetic. úspory domov důchodců Sloup v Č.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</si>
  <si>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OPŽP-energetické úspory Dvorská 445 Liberec </t>
    </r>
    <r>
      <rPr>
        <sz val="8"/>
        <color indexed="12"/>
        <rFont val="Arial"/>
        <family val="2"/>
        <charset val="238"/>
      </rPr>
      <t xml:space="preserve">- spolufinancování LK </t>
    </r>
    <r>
      <rPr>
        <sz val="8"/>
        <rFont val="Arial"/>
        <family val="2"/>
        <charset val="238"/>
      </rPr>
      <t>(100% na příslušný rok)</t>
    </r>
  </si>
  <si>
    <r>
      <t>OPŽP-energetické úspory Dvorská 445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</si>
  <si>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energetické úspory Budova D Cvikov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</si>
  <si>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Budova D Cvikov-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</si>
  <si>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PD IROP-II/290 Roprachtice-Kořenov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</si>
  <si>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PD IROP-II/290 Roprachtice-Kořenov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</si>
  <si>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Jablonné v Podještědí - 2.etapa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</si>
  <si>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Jablonné v Podještědí - 2.etapa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</si>
  <si>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PD IROP-II/268 Mimoň-hranice Libereckého kraje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</si>
  <si>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PD IROP-II/268 Mimoň-hranice Libereckého kraje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</si>
  <si>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PD IROP-II/610 Turnov-hranice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</si>
  <si>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PD IROP-II/610 Turnov-hranice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</si>
  <si>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Inkubátor výtvarných talentů 160 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</si>
  <si>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</si>
  <si>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</si>
  <si>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</si>
  <si>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</si>
  <si>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</si>
  <si>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</si>
  <si>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</si>
  <si>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Inovační centrum-podnikatelský inkubátor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</si>
  <si>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Inovační centrum-podnikatelský inkubátor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</si>
  <si>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923 14 - Spolufinancování EU / odbor investic a správy nemovitého majetku</t>
  </si>
  <si>
    <t>Voda</t>
  </si>
  <si>
    <t>Teplo</t>
  </si>
  <si>
    <t>Elektrická energie</t>
  </si>
  <si>
    <t>Služby telekomunikací a radiokomunikací</t>
  </si>
  <si>
    <t>Nákup ostatních služeb</t>
  </si>
  <si>
    <t>ORJ 18 - oddělení sekretariátu řetiele</t>
  </si>
  <si>
    <t>obnova a údržba alejí na Frýdlantsku</t>
  </si>
  <si>
    <r>
      <t>Interreg V-A – Od zámku Frýdlant k zámku Czocha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</si>
  <si>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Rozvoj společné dopravní koncepce veřejné dopravy v příhraničních oblastech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- transfer na KORID LK, spol. s r.o.</t>
    </r>
  </si>
  <si>
    <t xml:space="preserve">Léčebna respiračních nemocí Cvikov - rekonstrukce pokojů pavilon D </t>
  </si>
  <si>
    <t>účelové příspěvky PO (příspěvkové organizace kraje)</t>
  </si>
  <si>
    <t>NÁVRH ROZPOČTU LIBERECKÉHO KRAJE 2017</t>
  </si>
  <si>
    <t>Limit proj. RK 2017</t>
  </si>
  <si>
    <t xml:space="preserve">rozpočtová finanční rezerva kraje dle zásad </t>
  </si>
  <si>
    <t>finanční limit dotačního fondu LK</t>
  </si>
  <si>
    <t>1780050000</t>
  </si>
  <si>
    <t>1793000000</t>
  </si>
  <si>
    <t>02700030000</t>
  </si>
  <si>
    <t>podpora rozepsána na jednotlivé MAS</t>
  </si>
  <si>
    <t>MAS Český sever</t>
  </si>
  <si>
    <t>02800040000</t>
  </si>
  <si>
    <t>Podpora neziskového sektoru v LK - NELI, z.s.</t>
  </si>
  <si>
    <t>028000170000</t>
  </si>
  <si>
    <t>02640010000</t>
  </si>
  <si>
    <r>
      <t xml:space="preserve">TP ČR-SASKO 2014 -2020 -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</si>
  <si>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</si>
  <si>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</si>
  <si>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</si>
  <si>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</si>
  <si>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t>02640000000</t>
  </si>
  <si>
    <r>
      <t xml:space="preserve">ROP - Regionál. rada RS NUTS SV - </t>
    </r>
    <r>
      <rPr>
        <sz val="8"/>
        <color indexed="12"/>
        <rFont val="Arial"/>
        <family val="2"/>
        <charset val="238"/>
      </rPr>
      <t>spolufinancování LK (100% na příslušný rok)</t>
    </r>
  </si>
  <si>
    <t>08620020000</t>
  </si>
  <si>
    <r>
      <t xml:space="preserve">OP ŽP II - Významné aleje Libereckého kraje - 1. etapa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</si>
  <si>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ŽP II - Významné aleje Libereckého kraje - 1. etapa - </t>
    </r>
    <r>
      <rPr>
        <sz val="8"/>
        <color indexed="10"/>
        <rFont val="Arial"/>
        <family val="2"/>
        <charset val="238"/>
      </rPr>
      <t>předfinancování LK</t>
    </r>
  </si>
  <si>
    <t>08620030000</t>
  </si>
  <si>
    <r>
      <t xml:space="preserve">OP ŽP  II - Ošetření Světelské lipové aleje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</si>
  <si>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ŽP  II - Ošetření Světelské lipové aleje -  </t>
    </r>
    <r>
      <rPr>
        <sz val="8"/>
        <color indexed="10"/>
        <rFont val="Arial"/>
        <family val="2"/>
        <charset val="238"/>
      </rPr>
      <t xml:space="preserve">předfinancování LK </t>
    </r>
  </si>
  <si>
    <t>08620060000</t>
  </si>
  <si>
    <t>08620070000</t>
  </si>
  <si>
    <t>08620080000</t>
  </si>
  <si>
    <t>08620050000</t>
  </si>
  <si>
    <t>08620090000</t>
  </si>
  <si>
    <t>08620040000</t>
  </si>
  <si>
    <t>09620031910</t>
  </si>
  <si>
    <t>06620130000</t>
  </si>
  <si>
    <t>02650000000</t>
  </si>
  <si>
    <t>02650010000</t>
  </si>
  <si>
    <t>02650020000</t>
  </si>
  <si>
    <t>0251000000</t>
  </si>
  <si>
    <t>020500000000</t>
  </si>
  <si>
    <t>020600000000</t>
  </si>
  <si>
    <t>020700000000</t>
  </si>
  <si>
    <t>2.7 Podpora činnosti mateřských center</t>
  </si>
  <si>
    <t>04500010000</t>
  </si>
  <si>
    <t>04500020000</t>
  </si>
  <si>
    <t>04500050000</t>
  </si>
  <si>
    <t>04500441455</t>
  </si>
  <si>
    <t>04500451450</t>
  </si>
  <si>
    <t>04500461433</t>
  </si>
  <si>
    <t>04500471433</t>
  </si>
  <si>
    <t>04500481410</t>
  </si>
  <si>
    <t>Centrum vzdělanosti Libereckého kraje - zařízení pro DVPP, Liberec, Masarykova 18</t>
  </si>
  <si>
    <t>04804650000</t>
  </si>
  <si>
    <t>Asociace pro mládež, vědu a techniku AMAVET, z.s., Starochodovská 1360/78, Praha 4, 149 00 - Festival vědy a techniky pro děti a mládež</t>
  </si>
  <si>
    <t>04804660000</t>
  </si>
  <si>
    <t>Veletrh dětské knihy - Sdružení pro veletrhy dětské knihy v Liberci</t>
  </si>
  <si>
    <t>převedeno ze sportu</t>
  </si>
  <si>
    <t>04804670000</t>
  </si>
  <si>
    <t>Sdružení pro rozvoj Liberckého kraje - NFV</t>
  </si>
  <si>
    <t>04803092494</t>
  </si>
  <si>
    <t>Liberecká sportovní a tělovýchovná organizace, o.s., Liberec - Sport Film Liberec 2017</t>
  </si>
  <si>
    <t>Podpora sportu</t>
  </si>
  <si>
    <t>04804680000</t>
  </si>
  <si>
    <t xml:space="preserve">SKI KLUB JIZERSKÁ PADESÁTKA z.s., IČ: 41324471 - Jizerská padesátka </t>
  </si>
  <si>
    <t>04804690000</t>
  </si>
  <si>
    <t xml:space="preserve">Český atletický svaz, Praha, IČ: 00539244 - Mezinárodní atletický mítink "Jablonecká hala" </t>
  </si>
  <si>
    <t>04804700000</t>
  </si>
  <si>
    <t xml:space="preserve">AC Turnov, z.s., IČ: 00527271 - Memoriál Ludvíka Daňka </t>
  </si>
  <si>
    <t>04804710000</t>
  </si>
  <si>
    <t>PAKLI SPORT KLUB, Jablonné v/P, IČ: 70226130 - International MTB marathon Malevil Cup</t>
  </si>
  <si>
    <t>04804720000</t>
  </si>
  <si>
    <t>Nerozepsaná rezerva sport a tělovýchova</t>
  </si>
  <si>
    <t>0491781437</t>
  </si>
  <si>
    <t>0491791407</t>
  </si>
  <si>
    <t>0491801474</t>
  </si>
  <si>
    <t>0491811427</t>
  </si>
  <si>
    <t>04600010000</t>
  </si>
  <si>
    <t>04600040000</t>
  </si>
  <si>
    <t>Gymnázium Dr. A. Randy, Jablonec nad Nisou</t>
  </si>
  <si>
    <t>Střední škola a Mateřská škola, Liberec, Na Bojišti 15</t>
  </si>
  <si>
    <t>0580017</t>
  </si>
  <si>
    <t>0580009</t>
  </si>
  <si>
    <t>---------------</t>
  </si>
  <si>
    <t>Krajská správa silnic LK p.o. - realizace příkazní smlouvy Silnice LK a.s. na ZIMNÍ ÚDRŽBU 2017</t>
  </si>
  <si>
    <t>Krajská správa silnic LK p.o. - realizace příkazní smlouvy Silnice LK a.s. na BĚŽNOU ÚDRŽBU 2017</t>
  </si>
  <si>
    <t>0665000000</t>
  </si>
  <si>
    <t>vedení majetkového účtu Silnice LK, a.s. - zaknihované akcie</t>
  </si>
  <si>
    <t>0650000000</t>
  </si>
  <si>
    <t>0653000000</t>
  </si>
  <si>
    <t>0656000000</t>
  </si>
  <si>
    <t>0661000000</t>
  </si>
  <si>
    <t>0663000000</t>
  </si>
  <si>
    <t>0690810000</t>
  </si>
  <si>
    <t>0683340000</t>
  </si>
  <si>
    <t>III/2719 Hrádek nad Nisou - Oldřichov na Hranicích</t>
  </si>
  <si>
    <t>0683500000</t>
  </si>
  <si>
    <t>III/28115 Troskovice - hranice kraje</t>
  </si>
  <si>
    <t>0684430000</t>
  </si>
  <si>
    <t>III/29047 Desná (protržená přehrada), rekonstrukce silnice</t>
  </si>
  <si>
    <t>0684440000</t>
  </si>
  <si>
    <t>II/270 Pertoltice pod Ralskem - protismysková vlastnosti</t>
  </si>
  <si>
    <t>0684450000</t>
  </si>
  <si>
    <t>Most č. 282-005 - pod Týnem v Rovensku p. Troskami</t>
  </si>
  <si>
    <t>0684460000</t>
  </si>
  <si>
    <t>Liberec - ul. České mládeže - bývalá III/2784</t>
  </si>
  <si>
    <t>0690801601</t>
  </si>
  <si>
    <t>06600011601</t>
  </si>
  <si>
    <t>06600020000</t>
  </si>
  <si>
    <t>0750010  1704</t>
  </si>
  <si>
    <t>VMaG ČL - obnova sgrafit Červený dům Česká Lípa - II.etapa</t>
  </si>
  <si>
    <t>Podpora rozvoje turist.regionu Českolipsko - Sdružení Českolipsko</t>
  </si>
  <si>
    <t>ZJ 035</t>
  </si>
  <si>
    <t>Marketingové aktivity sdružení-Sdružení pro rozvoj CR LK</t>
  </si>
  <si>
    <t>07700180000</t>
  </si>
  <si>
    <t>Křehká krása Jablonec n.N.-Svaz výrobců skla a bižuterie Jbc.</t>
  </si>
  <si>
    <t xml:space="preserve">ARBOR-spolek pro duch.ku.,Č.Lípa-Mez.hud.festival Lípa Musica </t>
  </si>
  <si>
    <t>Mezinár. folklórní festival v Jablonci nad Nisou - Eurocentrum s.r.o. Jbc.</t>
  </si>
  <si>
    <t>Mezinár.pěvecký festival Bohemia Cantát Liberec-Bohemia Cantat Lbc.</t>
  </si>
  <si>
    <t xml:space="preserve">Dvořákův festival – Dvořákův Turnov a Sychrov-Spolek přátel  </t>
  </si>
  <si>
    <t>07801160000</t>
  </si>
  <si>
    <t>Podpora postupových soutěží a přehlídek neprofesionálních uměleckých aktivit dětí, mládeže a dospělých 2017-Různí žadatelé – organizátoři postupových přehlídek v LK</t>
  </si>
  <si>
    <t>07801140000</t>
  </si>
  <si>
    <t xml:space="preserve">Soutěž o nejlepší knihovnu LK/ kroniku </t>
  </si>
  <si>
    <t>07801153002</t>
  </si>
  <si>
    <t xml:space="preserve">nespecifikovaná rezerva                                               </t>
  </si>
  <si>
    <t>07801072003</t>
  </si>
  <si>
    <t>Město Frýdlant - Valdštejnské slavnosti (bienále)</t>
  </si>
  <si>
    <t>07801330000</t>
  </si>
  <si>
    <t>OS Větrov Vysoké n.J. - Krakonošův divadelní podzim</t>
  </si>
  <si>
    <t>07801422703</t>
  </si>
  <si>
    <t>Naivní divadlo Liberec-Fest.prof.loutk.divadel - Matřinka (bienále)</t>
  </si>
  <si>
    <t>07801320000</t>
  </si>
  <si>
    <t>Taneční stud.Magdaléna - Nár. přehl.scén. Tance - Tanec, tance ….</t>
  </si>
  <si>
    <t>Památka roku Libereckého kraje</t>
  </si>
  <si>
    <t>7020000</t>
  </si>
  <si>
    <t>7030000</t>
  </si>
  <si>
    <t>7040000</t>
  </si>
  <si>
    <t>7050000</t>
  </si>
  <si>
    <t>7.5 Poznáváme kulturu</t>
  </si>
  <si>
    <t>912 08 - Účelové příspěvky PO / odbor životního prostředí a zemědělství</t>
  </si>
  <si>
    <t>08500011801</t>
  </si>
  <si>
    <t>0812020000</t>
  </si>
  <si>
    <t>adaptační opatření na změnu klimatu</t>
  </si>
  <si>
    <t>Projekt I - Intenzifikace odděleného sběru</t>
  </si>
  <si>
    <t>0850010000</t>
  </si>
  <si>
    <t>výstupy dle nového POH</t>
  </si>
  <si>
    <t>příprava projektů do Národního programu Životní prostředí</t>
  </si>
  <si>
    <t>0885010000</t>
  </si>
  <si>
    <t>aktualizace monitoringu vodních ploch LK</t>
  </si>
  <si>
    <t>08700045001</t>
  </si>
  <si>
    <t>08700230000</t>
  </si>
  <si>
    <t>Podpora činnosti - Potravinová banka</t>
  </si>
  <si>
    <t>0834010000</t>
  </si>
  <si>
    <t>Rozptylové studie Libereckého kraje 2017</t>
  </si>
  <si>
    <t>08600011801</t>
  </si>
  <si>
    <t>08600021801</t>
  </si>
  <si>
    <r>
      <t xml:space="preserve">Střevlik p.o. - </t>
    </r>
    <r>
      <rPr>
        <b/>
        <sz val="8"/>
        <color indexed="17"/>
        <rFont val="Arial"/>
        <family val="2"/>
        <charset val="238"/>
      </rPr>
      <t>NÁVRATNÁ FINANČNÍ VÝPOMOC</t>
    </r>
    <r>
      <rPr>
        <sz val="8"/>
        <rFont val="Arial"/>
        <family val="2"/>
        <charset val="238"/>
      </rPr>
      <t xml:space="preserve"> na </t>
    </r>
    <r>
      <rPr>
        <b/>
        <sz val="8"/>
        <color indexed="10"/>
        <rFont val="Arial"/>
        <family val="2"/>
        <charset val="238"/>
      </rPr>
      <t>předfinancování projektu</t>
    </r>
    <r>
      <rPr>
        <sz val="8"/>
        <rFont val="Arial"/>
        <family val="2"/>
        <charset val="238"/>
      </rPr>
      <t xml:space="preserve"> "Smědá - řeka nás spojuje"</t>
    </r>
  </si>
  <si>
    <t>08600031801</t>
  </si>
  <si>
    <r>
      <t xml:space="preserve">Střevlik p.o. - </t>
    </r>
    <r>
      <rPr>
        <b/>
        <sz val="8"/>
        <color indexed="17"/>
        <rFont val="Arial"/>
        <family val="2"/>
        <charset val="238"/>
      </rPr>
      <t>NÁVRATNÁ FINANČNÍ VÝPOMOC</t>
    </r>
    <r>
      <rPr>
        <sz val="8"/>
        <rFont val="Arial"/>
        <family val="2"/>
        <charset val="238"/>
      </rPr>
      <t xml:space="preserve"> na </t>
    </r>
    <r>
      <rPr>
        <b/>
        <sz val="8"/>
        <color indexed="10"/>
        <rFont val="Arial"/>
        <family val="2"/>
        <charset val="238"/>
      </rPr>
      <t>předfinancování projektu</t>
    </r>
    <r>
      <rPr>
        <sz val="8"/>
        <rFont val="Arial"/>
        <family val="2"/>
        <charset val="238"/>
      </rPr>
      <t xml:space="preserve"> "Předcházení vzniku odpadů v LK a okrese G</t>
    </r>
    <r>
      <rPr>
        <sz val="8"/>
        <rFont val="Calibri"/>
        <family val="2"/>
        <charset val="238"/>
      </rPr>
      <t>ö</t>
    </r>
    <r>
      <rPr>
        <sz val="8"/>
        <rFont val="Arial"/>
        <family val="2"/>
        <charset val="238"/>
      </rPr>
      <t>rlitz"</t>
    </r>
  </si>
  <si>
    <t>80500000000</t>
  </si>
  <si>
    <t>Zákonná rezerva fondu na krytí ekologických havárií</t>
  </si>
  <si>
    <t>Rozvoj vodohospodářské infrastruktury kraje - dílčí programy FOV</t>
  </si>
  <si>
    <t>dotace na hospodaření v lesích</t>
  </si>
  <si>
    <t>094900</t>
  </si>
  <si>
    <t>095000</t>
  </si>
  <si>
    <t>09700140000</t>
  </si>
  <si>
    <t>Krajská nemocnice Liberec, a.s. - zubní pohotovostní služba</t>
  </si>
  <si>
    <t>0990630000</t>
  </si>
  <si>
    <t>917 12</t>
  </si>
  <si>
    <t>Krajské videokonference</t>
  </si>
  <si>
    <t>04620030000</t>
  </si>
  <si>
    <r>
      <t xml:space="preserve">IROP Centra odborného vzdělávání Libereckého kraje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</si>
  <si>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Centra odborného vzdělávání Libereckého kraje - </t>
    </r>
    <r>
      <rPr>
        <sz val="8"/>
        <color indexed="10"/>
        <rFont val="Arial"/>
        <family val="2"/>
        <charset val="238"/>
      </rPr>
      <t>předfinancování LK</t>
    </r>
  </si>
  <si>
    <t>04620121437</t>
  </si>
  <si>
    <r>
      <t xml:space="preserve">IROP COV služeb, Česká Lípa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</si>
  <si>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IROP COV služeb, Česká Lípa </t>
    </r>
    <r>
      <rPr>
        <sz val="8"/>
        <color indexed="10"/>
        <rFont val="Arial"/>
        <family val="2"/>
        <charset val="238"/>
      </rPr>
      <t xml:space="preserve"> - předfinancování LK</t>
    </r>
  </si>
  <si>
    <t>04620131421</t>
  </si>
  <si>
    <r>
      <t xml:space="preserve">IROP COV strojírenství a elektrotechniky, Liberec </t>
    </r>
    <r>
      <rPr>
        <sz val="8"/>
        <color indexed="12"/>
        <rFont val="Arial"/>
        <family val="2"/>
        <charset val="238"/>
      </rPr>
      <t>- spolufinancování LK</t>
    </r>
  </si>
  <si>
    <r>
      <t>IROP COV strojírenství a elektrotechniky, Liberec</t>
    </r>
    <r>
      <rPr>
        <sz val="8"/>
        <color indexed="10"/>
        <rFont val="Arial"/>
        <family val="2"/>
        <charset val="238"/>
      </rPr>
      <t xml:space="preserve"> - předfinancování LK</t>
    </r>
  </si>
  <si>
    <t>04620141418</t>
  </si>
  <si>
    <r>
      <t xml:space="preserve">IROP COV strojírenství a informatiky, Česká Lípa </t>
    </r>
    <r>
      <rPr>
        <sz val="8"/>
        <color indexed="12"/>
        <rFont val="Arial"/>
        <family val="2"/>
        <charset val="238"/>
      </rPr>
      <t>- spolufinancování LK</t>
    </r>
  </si>
  <si>
    <r>
      <t>IROP COV strojírenství a informatiky, Česká Lípa</t>
    </r>
    <r>
      <rPr>
        <sz val="8"/>
        <color indexed="10"/>
        <rFont val="Arial"/>
        <family val="2"/>
        <charset val="238"/>
      </rPr>
      <t xml:space="preserve"> - předfinancování LK</t>
    </r>
  </si>
  <si>
    <t>04620151440</t>
  </si>
  <si>
    <r>
      <t xml:space="preserve">IROP COV řemesel, Jablonec nad Nisou </t>
    </r>
    <r>
      <rPr>
        <sz val="8"/>
        <color indexed="12"/>
        <rFont val="Arial"/>
        <family val="2"/>
        <charset val="238"/>
      </rPr>
      <t>- spolufinancování LK</t>
    </r>
  </si>
  <si>
    <r>
      <t>IROP COV řemesel, Jablonec nad Nisou</t>
    </r>
    <r>
      <rPr>
        <sz val="8"/>
        <color indexed="10"/>
        <rFont val="Arial"/>
        <family val="2"/>
        <charset val="238"/>
      </rPr>
      <t xml:space="preserve"> - předfinancování LK</t>
    </r>
  </si>
  <si>
    <t>04620161452</t>
  </si>
  <si>
    <r>
      <t xml:space="preserve">IROP COV technické, Turnov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</si>
  <si>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IROP COV technické, Turnov </t>
    </r>
    <r>
      <rPr>
        <sz val="8"/>
        <color indexed="10"/>
        <rFont val="Arial"/>
        <family val="2"/>
        <charset val="238"/>
      </rPr>
      <t>- předfinancování LK</t>
    </r>
  </si>
  <si>
    <t>04620171425</t>
  </si>
  <si>
    <r>
      <t xml:space="preserve">IROP COV uměleckoprůmyslové, Kamenický Šenov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</si>
  <si>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IROP COV uměleckoprůmyslové, Kamenický Šenov </t>
    </r>
    <r>
      <rPr>
        <sz val="8"/>
        <color indexed="10"/>
        <rFont val="Arial"/>
        <family val="2"/>
        <charset val="238"/>
      </rPr>
      <t>- předfinancování LK</t>
    </r>
  </si>
  <si>
    <t>04620181448</t>
  </si>
  <si>
    <r>
      <t xml:space="preserve">IROP COV pro zemědělství, Frýdlant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</si>
  <si>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IROP COV pro zemědělství, Frýdlant </t>
    </r>
    <r>
      <rPr>
        <sz val="8"/>
        <color indexed="10"/>
        <rFont val="Arial"/>
        <family val="2"/>
        <charset val="238"/>
      </rPr>
      <t>- předfinancování LK</t>
    </r>
  </si>
  <si>
    <t>04620191436</t>
  </si>
  <si>
    <r>
      <t xml:space="preserve">IROP COV automobilového průmyslu, Vysoké n.J.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</si>
  <si>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IROP COV automobilového průmyslu, Vysoké n.J. </t>
    </r>
    <r>
      <rPr>
        <sz val="8"/>
        <color indexed="10"/>
        <rFont val="Arial"/>
        <family val="2"/>
        <charset val="238"/>
      </rPr>
      <t>- předfinancování LK</t>
    </r>
  </si>
  <si>
    <t>04620040000</t>
  </si>
  <si>
    <r>
      <t xml:space="preserve">IROP - školy bez bariér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</si>
  <si>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školy bez bariér - </t>
    </r>
    <r>
      <rPr>
        <sz val="8"/>
        <color indexed="10"/>
        <rFont val="Arial"/>
        <family val="2"/>
        <charset val="238"/>
      </rPr>
      <t>předfinancování LK</t>
    </r>
  </si>
  <si>
    <t>04620021437</t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</si>
  <si>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</si>
  <si>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r>
      <t xml:space="preserve">OP ŽP - ZTTV obv. konstrukcí  budovy SOŠ a SOU v České Lípě, pavilon B v ulici 28. Října - </t>
    </r>
    <r>
      <rPr>
        <sz val="8"/>
        <color indexed="10"/>
        <rFont val="Arial"/>
        <family val="2"/>
        <charset val="238"/>
      </rPr>
      <t xml:space="preserve">předfinancování LK            </t>
    </r>
  </si>
  <si>
    <t>04620011437</t>
  </si>
  <si>
    <r>
      <t xml:space="preserve">OP ŽP - ZTTV obv. konstrukcí budovy SOŠ a SOU v České Lípě, budovy v Lužické ulici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</si>
  <si>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ZTTV obv. konstrukcí budovy SOŠ a SOU v České Lípě, budovy v Lužické ulici -</t>
    </r>
    <r>
      <rPr>
        <sz val="8"/>
        <color indexed="10"/>
        <rFont val="Arial"/>
        <family val="2"/>
        <charset val="238"/>
      </rPr>
      <t xml:space="preserve"> předfinancování LK   </t>
    </r>
  </si>
  <si>
    <t>04620051412</t>
  </si>
  <si>
    <r>
      <t xml:space="preserve">OP ŽP - snížení energetické náročnosti OA ČL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</si>
  <si>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snížení energetické náročnosti OA ČL -</t>
    </r>
    <r>
      <rPr>
        <sz val="8"/>
        <color indexed="10"/>
        <rFont val="Arial"/>
        <family val="2"/>
        <charset val="238"/>
      </rPr>
      <t xml:space="preserve"> předfinancování LK</t>
    </r>
  </si>
  <si>
    <t>04620061448</t>
  </si>
  <si>
    <r>
      <t>OPŽP energetické úspory Zámecká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</si>
  <si>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energetické úspory Zámecká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</si>
  <si>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04620071432</t>
  </si>
  <si>
    <r>
      <t xml:space="preserve">OPŽP - energetické úspory jídelny a dílen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</si>
  <si>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 - energetické úspory jídelny a dílen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</si>
  <si>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04620081432</t>
  </si>
  <si>
    <t>04620101437</t>
  </si>
  <si>
    <t>05620041509</t>
  </si>
  <si>
    <t>05620051502</t>
  </si>
  <si>
    <t>05620061908</t>
  </si>
  <si>
    <t>05620011505</t>
  </si>
  <si>
    <r>
      <t xml:space="preserve">IROP Transformace – Domov Sluneční dvůr, p. o. - </t>
    </r>
    <r>
      <rPr>
        <sz val="8"/>
        <color indexed="12"/>
        <rFont val="Arial"/>
        <family val="2"/>
        <charset val="238"/>
      </rPr>
      <t>spolufinancování LK</t>
    </r>
  </si>
  <si>
    <r>
      <t>IROP Transformace – Domov Sluneční dvůr, p. o -</t>
    </r>
    <r>
      <rPr>
        <sz val="8"/>
        <color indexed="10"/>
        <rFont val="Arial"/>
        <family val="2"/>
        <charset val="238"/>
      </rPr>
      <t xml:space="preserve"> předfinancování LK</t>
    </r>
  </si>
  <si>
    <t>05620021522</t>
  </si>
  <si>
    <r>
      <t>IROP Transformace – Domov a Centrum denních služeb Jablonec nad Nisou, p.o.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</si>
  <si>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IROP Transformace – Domov a Centrum denních služeb Jablonec nad Nisou, p.o. - </t>
    </r>
    <r>
      <rPr>
        <sz val="8"/>
        <color indexed="10"/>
        <rFont val="Arial"/>
        <family val="2"/>
        <charset val="238"/>
      </rPr>
      <t>předfinancování LK</t>
    </r>
  </si>
  <si>
    <t>05620061501</t>
  </si>
  <si>
    <t>05620071519</t>
  </si>
  <si>
    <t>06620010000</t>
  </si>
  <si>
    <r>
      <t>IROP II/270 Jablonné v Podještědí 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</si>
  <si>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II/270 Jablonné v Podještědí  -</t>
    </r>
    <r>
      <rPr>
        <sz val="8"/>
        <color indexed="10"/>
        <rFont val="Arial"/>
        <family val="2"/>
        <charset val="238"/>
      </rPr>
      <t xml:space="preserve"> předfinancování LK </t>
    </r>
  </si>
  <si>
    <t>06620020000</t>
  </si>
  <si>
    <r>
      <t xml:space="preserve">IROP II/273 úsek hranice kraje - Okna - </t>
    </r>
    <r>
      <rPr>
        <sz val="8"/>
        <color indexed="12"/>
        <rFont val="Arial"/>
        <family val="2"/>
        <charset val="238"/>
      </rPr>
      <t>spolufinancování LK</t>
    </r>
  </si>
  <si>
    <r>
      <t>IROP II/273 úsek hranice kraje - Okna -</t>
    </r>
    <r>
      <rPr>
        <sz val="8"/>
        <color indexed="10"/>
        <rFont val="Arial"/>
        <family val="2"/>
        <charset val="238"/>
      </rPr>
      <t xml:space="preserve"> předfinancování LK</t>
    </r>
  </si>
  <si>
    <t>06620030000</t>
  </si>
  <si>
    <r>
      <t>IROP Okružní křižovatky II/292 a II/289 Semily, ul. Bořkovská, Brodská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</si>
  <si>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Okružní křižovatky II/292 a II/289 Semily, ul. Bořkovská, Brodská -</t>
    </r>
    <r>
      <rPr>
        <sz val="8"/>
        <color indexed="10"/>
        <rFont val="Arial"/>
        <family val="2"/>
        <charset val="238"/>
      </rPr>
      <t xml:space="preserve"> předfinancování LK</t>
    </r>
  </si>
  <si>
    <t>06620040000</t>
  </si>
  <si>
    <r>
      <t xml:space="preserve">IROP - II/292 Benešov u Semil - </t>
    </r>
    <r>
      <rPr>
        <sz val="8"/>
        <color indexed="12"/>
        <rFont val="Arial"/>
        <family val="2"/>
        <charset val="238"/>
      </rPr>
      <t xml:space="preserve">spolufinancování LK </t>
    </r>
  </si>
  <si>
    <r>
      <t xml:space="preserve">IROP - II/292 Benešov u Semil - </t>
    </r>
    <r>
      <rPr>
        <sz val="8"/>
        <color indexed="10"/>
        <rFont val="Arial"/>
        <family val="2"/>
        <charset val="238"/>
      </rPr>
      <t xml:space="preserve">předfinancování LK </t>
    </r>
  </si>
  <si>
    <t>06620050000</t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</si>
  <si>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</si>
  <si>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sz val="8"/>
        <color indexed="10"/>
        <rFont val="Arial"/>
        <family val="2"/>
        <charset val="238"/>
      </rPr>
      <t>předfinancování LK</t>
    </r>
  </si>
  <si>
    <t>06620060000</t>
  </si>
  <si>
    <r>
      <t xml:space="preserve">IROP - II/2904 Mníšek od III/2907 -Oldřichov (hum.)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</si>
  <si>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III/2907 -Oldřichov (hum.) - </t>
    </r>
    <r>
      <rPr>
        <sz val="8"/>
        <color indexed="10"/>
        <rFont val="Arial"/>
        <family val="2"/>
        <charset val="238"/>
      </rPr>
      <t>předfinancování LK</t>
    </r>
  </si>
  <si>
    <t>06620070000</t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</si>
  <si>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</si>
  <si>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r>
      <t>IROP - II/270 Doksy - Dubá -</t>
    </r>
    <r>
      <rPr>
        <sz val="8"/>
        <color indexed="10"/>
        <rFont val="Arial"/>
        <family val="2"/>
        <charset val="238"/>
      </rPr>
      <t xml:space="preserve"> předfinancování LK</t>
    </r>
  </si>
  <si>
    <t>06620080000</t>
  </si>
  <si>
    <r>
      <t>IROP - II/279 Svijany - Kobyly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</si>
  <si>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IROP - II/279 Svijany - Kobyly - </t>
    </r>
    <r>
      <rPr>
        <sz val="8"/>
        <color indexed="10"/>
        <rFont val="Arial"/>
        <family val="2"/>
        <charset val="238"/>
      </rPr>
      <t>předfinancování LK</t>
    </r>
  </si>
  <si>
    <t>06620090000</t>
  </si>
  <si>
    <r>
      <t xml:space="preserve">IROP - II/286 Košťálov - Ploužnice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</si>
  <si>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II/286 Košťálov - Ploužnice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</si>
  <si>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t>06620100000</t>
  </si>
  <si>
    <r>
      <t>IROP - II/286 Jilemnice - Košťálov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</si>
  <si>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IROP - II/286 Jilemnice - Košťálov - </t>
    </r>
    <r>
      <rPr>
        <sz val="8"/>
        <color indexed="10"/>
        <rFont val="Arial"/>
        <family val="2"/>
        <charset val="238"/>
      </rPr>
      <t>předfinancování LK</t>
    </r>
  </si>
  <si>
    <t>06620110000</t>
  </si>
  <si>
    <r>
      <t xml:space="preserve">IROP - II/286 Jilemnice humanizace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</si>
  <si>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II/286 Jilemnice humanizace  - </t>
    </r>
    <r>
      <rPr>
        <sz val="8"/>
        <color indexed="10"/>
        <rFont val="Arial"/>
        <family val="2"/>
        <charset val="238"/>
      </rPr>
      <t xml:space="preserve">předfinancování LK </t>
    </r>
  </si>
  <si>
    <t>06620120000</t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</si>
  <si>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</si>
  <si>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II/268 obchvat Zákupy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</si>
  <si>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t>06620160000</t>
  </si>
  <si>
    <t>06620140000</t>
  </si>
  <si>
    <t>06620150000</t>
  </si>
  <si>
    <t>06620170000</t>
  </si>
  <si>
    <t>04620110000</t>
  </si>
  <si>
    <t>07620041701</t>
  </si>
  <si>
    <r>
      <t xml:space="preserve">INTERREG V-A ČR - Polsko - Kolem kolem Jizerek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</si>
  <si>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INTERREG V-A ČR - Polsko - Kolem kolem Jizerek - </t>
    </r>
    <r>
      <rPr>
        <sz val="8"/>
        <color indexed="10"/>
        <rFont val="Arial"/>
        <family val="2"/>
        <charset val="238"/>
      </rPr>
      <t>předfinancování LK</t>
    </r>
  </si>
  <si>
    <t>07620011705</t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</si>
  <si>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</si>
  <si>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t>0762011705</t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</si>
  <si>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</si>
  <si>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t>07620021702</t>
  </si>
  <si>
    <r>
      <t xml:space="preserve">IROP Modernizace Severočeského muzea v Liberci – 2. etapa - </t>
    </r>
    <r>
      <rPr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</si>
  <si>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sz val="8"/>
        <color indexed="10"/>
        <rFont val="Arial"/>
        <family val="2"/>
        <charset val="238"/>
      </rPr>
      <t xml:space="preserve"> předfinancování LK </t>
    </r>
  </si>
  <si>
    <t>07620031702</t>
  </si>
  <si>
    <r>
      <t xml:space="preserve">IROP Celková modernizace expozic Severočeského muzea v Liberci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</si>
  <si>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Celková modernizace expozic Severočeského muzea v Liberci - </t>
    </r>
    <r>
      <rPr>
        <sz val="8"/>
        <color indexed="10"/>
        <rFont val="Arial"/>
        <family val="2"/>
        <charset val="238"/>
      </rPr>
      <t>předfinancování LK</t>
    </r>
  </si>
  <si>
    <t>08620010000</t>
  </si>
  <si>
    <r>
      <t xml:space="preserve">OP ŽP II - Revitalizace Cihelenských rybníků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</si>
  <si>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ŽP II - Revitalizace Cihelenských rybníků - </t>
    </r>
    <r>
      <rPr>
        <sz val="8"/>
        <color indexed="10"/>
        <rFont val="Arial"/>
        <family val="2"/>
        <charset val="238"/>
      </rPr>
      <t xml:space="preserve">předfinancování LK </t>
    </r>
  </si>
  <si>
    <t>09620011908</t>
  </si>
  <si>
    <r>
      <t xml:space="preserve">OP PS ČR-Sasko II - Zdraví nezná hranic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</si>
  <si>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PS ČR-Sasko II - Zdraví nezná hranic  - </t>
    </r>
    <r>
      <rPr>
        <sz val="8"/>
        <color indexed="10"/>
        <rFont val="Arial"/>
        <family val="2"/>
        <charset val="238"/>
      </rPr>
      <t>předfinancování LK</t>
    </r>
  </si>
  <si>
    <t>14620010000</t>
  </si>
  <si>
    <r>
      <t xml:space="preserve">Rekonstrukce objektů VÚTS - Evropský dům  - </t>
    </r>
    <r>
      <rPr>
        <sz val="8"/>
        <color indexed="12"/>
        <rFont val="Arial"/>
        <family val="2"/>
        <charset val="238"/>
      </rPr>
      <t>spolufinancování LK</t>
    </r>
  </si>
  <si>
    <t>14620020000</t>
  </si>
  <si>
    <t>8015</t>
  </si>
  <si>
    <t>DHM</t>
  </si>
  <si>
    <t xml:space="preserve">nábytek do zasedacích místností </t>
  </si>
  <si>
    <t>Centrální pojištění majetku kraje v POK</t>
  </si>
  <si>
    <t>50 tis. Kč přesunuto na "Koordinace Kotlíkových dotací" a 20 tis. Kč přesunuto na "Má vlast cestami proměn" v 917 02</t>
  </si>
  <si>
    <t>50 tis. Kč z "přípravy a řízení projektů LK"</t>
  </si>
  <si>
    <t>Zoologická zahrada Liberec - konference</t>
  </si>
  <si>
    <t>rozepsána podpora celkem ve výši 900 tis. Kč, původně na "Podpora činnosti MAS"</t>
  </si>
  <si>
    <t>navýšeno o 20 tis. Kč z "příprava a řízení projektů LK" v 914 02 dle dohody RNDr. Příkaského s příjemcem</t>
  </si>
  <si>
    <t>Limity pro návrh rozpočtu 2017</t>
  </si>
  <si>
    <t>pokr.</t>
  </si>
  <si>
    <t>přesun z 920 08 z důvodu upřesnění charakteru pořizovaného majetku</t>
  </si>
  <si>
    <t>přesun do 914 08 z důvodu upřesnění charakteru pořizovaného majetku</t>
  </si>
  <si>
    <t>917 12 - Transfery / odbor informatiky</t>
  </si>
  <si>
    <t xml:space="preserve">2.500 tis. Kč přesunuto z org IROP COV </t>
  </si>
  <si>
    <t xml:space="preserve">2.500 tis.Kč přesunuto z org IROP COV </t>
  </si>
  <si>
    <t>2.500 tis. Kč přesunuto z org IROP COV</t>
  </si>
  <si>
    <t>20.000 tis. Kč přesunuto na jednotlivá COV (8 jednotl.škol)</t>
  </si>
  <si>
    <t>převod z 920 15 - budova  E</t>
  </si>
  <si>
    <t>saldo příjmů a výdajů, včetně splátek jistin úvěrů z rozpočtu 2017</t>
  </si>
  <si>
    <r>
      <t xml:space="preserve">OPŽP-Ošetření lipové aleje v Malé Skále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</si>
  <si>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OPŽP-Ošetření lipové aleje v Malé Skále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</si>
  <si>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OPŽP-Ošetření aleje Albrechtice-Vítkov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</si>
  <si>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OPŽP-Ošetření aleje Albrechtice-Vítkov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</si>
  <si>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OPŽP-Ošetření aleje Kamenický Šenov-Slunečná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</si>
  <si>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OPŽP-Ošetření aleje Kamenický Šenov-Slunečná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</si>
  <si>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OPŽP-Podpora populace kuňky ohnivé - Manušické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</si>
  <si>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 OPŽP-Podpora populace kuňky ohnivé - Manušické rybníky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</si>
  <si>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OPŽP-Podpora populace kuňky ohnivé -Cihelenské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</si>
  <si>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>OPŽP-Podpora populace kuňky ohnivé -Cihelenské rybníky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</si>
  <si>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Rozvoj MA21 v LK - </t>
    </r>
    <r>
      <rPr>
        <sz val="8"/>
        <color indexed="12"/>
        <rFont val="Arial"/>
        <family val="2"/>
        <charset val="238"/>
      </rPr>
      <t xml:space="preserve">spolufinancování LK </t>
    </r>
    <r>
      <rPr>
        <sz val="8"/>
        <rFont val="Arial"/>
        <family val="2"/>
        <charset val="238"/>
      </rPr>
      <t>(100% na příslušný rok)</t>
    </r>
  </si>
  <si>
    <r>
      <t>OP ŽP Kotlíkové dotace 2.výzva_INV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</si>
  <si>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>OP ŽP Kotlíkové dotace 2. výzva_administrace_NIV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</si>
  <si>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t>převod do 914 15    - budova E</t>
  </si>
  <si>
    <t>příjmy za dodávky služeb a enegrie objektu E</t>
  </si>
  <si>
    <t>Střední zdravotnická škola a VOŠ zdravotnická, Liberec, Kostelní 9</t>
  </si>
  <si>
    <t>0614000000</t>
  </si>
  <si>
    <t>údržba cyklodopravy</t>
  </si>
  <si>
    <t>propagace památkové péče</t>
  </si>
  <si>
    <t>0721000000</t>
  </si>
  <si>
    <t>Ostatní činnosti ve zdravotnictví</t>
  </si>
  <si>
    <t>Nákup a provoz HW</t>
  </si>
  <si>
    <t>1305 0000</t>
  </si>
  <si>
    <t>Finanční rezerva OSV na provoz PO</t>
  </si>
  <si>
    <t>převod z 914 12</t>
  </si>
  <si>
    <t>převod 50 tis. Kč do 917 12</t>
  </si>
  <si>
    <r>
      <t xml:space="preserve">Za společným dědictvím na kole i pěšky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</si>
  <si>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Česko-polská Hřebenovka - západní část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</si>
  <si>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Česko-polská Hřebenovka - východní část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</si>
  <si>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na rok 2017</t>
  </si>
  <si>
    <t>tabulková část</t>
  </si>
  <si>
    <t>Příjmy a finanční zdroje rozpočtu 2017 - závazné ukazatele</t>
  </si>
  <si>
    <t>Základní škola a MŠ logopedická Liberec</t>
  </si>
  <si>
    <t>913 18 - Příspěvkové organizace / oddělení sekretariátu řetiele</t>
  </si>
  <si>
    <t xml:space="preserve">Rozpočet Libereckého kraje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</si>
</sst>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"/>
    <numFmt numFmtId="165" formatCode="#,##0.00_ ;[Red]\-#,##0.00\ "/>
    <numFmt numFmtId="166" formatCode="0.00000"/>
    <numFmt numFmtId="167" formatCode="#,##0.00000"/>
  </numFmts>
  <fonts count="9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b/>
      <sz val="8"/>
      <color indexed="60"/>
      <name val="Arial"/>
      <family val="2"/>
      <charset val="238"/>
    </font>
    <font>
      <b/>
      <sz val="8"/>
      <color indexed="16"/>
      <name val="Arial"/>
      <family val="2"/>
      <charset val="238"/>
    </font>
    <font>
      <sz val="12"/>
      <name val="Arial"/>
      <family val="2"/>
      <charset val="238"/>
    </font>
    <font>
      <sz val="8"/>
      <color indexed="14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family val="2"/>
      <charset val="238"/>
    </font>
    <font>
      <b/>
      <sz val="2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color indexed="6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FF"/>
      <name val="Calibri"/>
      <family val="2"/>
      <charset val="238"/>
      <scheme val="minor"/>
    </font>
    <font>
      <sz val="8"/>
      <color rgb="FF0070C0"/>
      <name val="Arial"/>
      <family val="2"/>
      <charset val="238"/>
    </font>
    <font>
      <sz val="8"/>
      <color rgb="FF00B050"/>
      <name val="Arial"/>
      <family val="2"/>
      <charset val="238"/>
    </font>
    <font>
      <i/>
      <sz val="8"/>
      <color rgb="FF0000FF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theme="3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5" tint="-0.249977111117893"/>
      <name val="Arial"/>
      <family val="2"/>
      <charset val="238"/>
    </font>
    <font>
      <b/>
      <sz val="8"/>
      <color rgb="FF800000"/>
      <name val="Arial"/>
      <family val="2"/>
      <charset val="238"/>
    </font>
    <font>
      <b/>
      <sz val="8"/>
      <color rgb="FFFF00FF"/>
      <name val="Arial"/>
      <family val="2"/>
      <charset val="238"/>
    </font>
    <font>
      <b/>
      <sz val="26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9" tint="0.59999389629810485"/>
        <bgColor indexed="64"/>
      </patternFill>
    </fill>
  </fills>
  <borders count="1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6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16" borderId="2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47" fillId="0" borderId="0"/>
    <xf numFmtId="0" fontId="3" fillId="18" borderId="6" applyNumberFormat="0" applyFon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2774">
    <xf numFmtId="0" fontId="0" fillId="0" borderId="0" xfId="0"/>
    <xf numFmtId="0" fontId="6" fillId="0" borderId="0" xfId="45"/>
    <xf numFmtId="0" fontId="23" fillId="0" borderId="0" xfId="45" applyFont="1" applyAlignment="1"/>
    <xf numFmtId="0" fontId="23" fillId="0" borderId="0" xfId="45" applyFont="1" applyAlignment="1">
      <alignment horizontal="center"/>
    </xf>
    <xf numFmtId="0" fontId="6" fillId="0" borderId="0" xfId="45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49" fontId="25" fillId="0" borderId="0" xfId="0" applyNumberFormat="1" applyFont="1" applyAlignment="1">
      <alignment horizontal="center" vertical="center" wrapText="1"/>
    </xf>
    <xf numFmtId="0" fontId="25" fillId="0" borderId="0" xfId="45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33" fillId="0" borderId="0" xfId="0" applyFont="1" applyFill="1" applyAlignment="1">
      <alignment vertical="center" wrapText="1"/>
    </xf>
    <xf numFmtId="0" fontId="30" fillId="0" borderId="10" xfId="45" applyFont="1" applyFill="1" applyBorder="1" applyAlignment="1">
      <alignment horizontal="center" vertical="center" wrapText="1"/>
    </xf>
    <xf numFmtId="0" fontId="30" fillId="0" borderId="10" xfId="45" applyFont="1" applyFill="1" applyBorder="1" applyAlignment="1">
      <alignment vertical="center" wrapText="1"/>
    </xf>
    <xf numFmtId="0" fontId="30" fillId="0" borderId="11" xfId="45" applyFont="1" applyFill="1" applyBorder="1" applyAlignment="1">
      <alignment horizontal="center" vertical="center" wrapText="1"/>
    </xf>
    <xf numFmtId="49" fontId="30" fillId="0" borderId="11" xfId="45" applyNumberFormat="1" applyFont="1" applyFill="1" applyBorder="1" applyAlignment="1">
      <alignment horizontal="center" vertical="center" wrapText="1"/>
    </xf>
    <xf numFmtId="0" fontId="30" fillId="0" borderId="11" xfId="45" applyFont="1" applyFill="1" applyBorder="1" applyAlignment="1">
      <alignment vertical="center" wrapText="1"/>
    </xf>
    <xf numFmtId="0" fontId="22" fillId="0" borderId="12" xfId="45" applyFont="1" applyFill="1" applyBorder="1" applyAlignment="1">
      <alignment horizontal="center" vertical="center" wrapText="1"/>
    </xf>
    <xf numFmtId="49" fontId="22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vertical="center" wrapText="1"/>
    </xf>
    <xf numFmtId="0" fontId="22" fillId="0" borderId="13" xfId="45" applyFont="1" applyFill="1" applyBorder="1" applyAlignment="1">
      <alignment horizontal="left" vertical="center" wrapText="1"/>
    </xf>
    <xf numFmtId="0" fontId="30" fillId="0" borderId="14" xfId="48" applyFont="1" applyBorder="1"/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vertical="center" wrapText="1"/>
    </xf>
    <xf numFmtId="4" fontId="29" fillId="0" borderId="18" xfId="0" applyNumberFormat="1" applyFont="1" applyFill="1" applyBorder="1" applyAlignment="1">
      <alignment vertical="center" wrapText="1"/>
    </xf>
    <xf numFmtId="0" fontId="30" fillId="0" borderId="21" xfId="45" applyFont="1" applyBorder="1" applyAlignment="1">
      <alignment horizontal="center"/>
    </xf>
    <xf numFmtId="0" fontId="30" fillId="0" borderId="22" xfId="45" applyFont="1" applyBorder="1" applyAlignment="1">
      <alignment horizontal="left"/>
    </xf>
    <xf numFmtId="0" fontId="22" fillId="0" borderId="15" xfId="45" applyFont="1" applyFill="1" applyBorder="1" applyAlignment="1">
      <alignment vertical="center" wrapText="1"/>
    </xf>
    <xf numFmtId="49" fontId="22" fillId="0" borderId="15" xfId="45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vertical="center" wrapText="1"/>
    </xf>
    <xf numFmtId="0" fontId="22" fillId="0" borderId="14" xfId="48" applyFont="1" applyBorder="1"/>
    <xf numFmtId="0" fontId="22" fillId="0" borderId="24" xfId="48" applyFont="1" applyBorder="1"/>
    <xf numFmtId="4" fontId="30" fillId="0" borderId="25" xfId="45" applyNumberFormat="1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0" borderId="0" xfId="45" applyFont="1" applyFill="1" applyAlignment="1">
      <alignment horizontal="center" vertical="center" wrapText="1"/>
    </xf>
    <xf numFmtId="49" fontId="27" fillId="0" borderId="0" xfId="45" applyNumberFormat="1" applyFont="1" applyFill="1" applyAlignment="1">
      <alignment vertical="center" wrapText="1"/>
    </xf>
    <xf numFmtId="0" fontId="22" fillId="0" borderId="12" xfId="37" applyFont="1" applyFill="1" applyBorder="1" applyAlignment="1">
      <alignment horizontal="center"/>
    </xf>
    <xf numFmtId="49" fontId="22" fillId="0" borderId="13" xfId="48" applyNumberFormat="1" applyFont="1" applyFill="1" applyBorder="1" applyAlignment="1">
      <alignment horizontal="center"/>
    </xf>
    <xf numFmtId="0" fontId="33" fillId="0" borderId="0" xfId="0" applyFont="1" applyFill="1" applyAlignment="1">
      <alignment vertical="center"/>
    </xf>
    <xf numFmtId="4" fontId="22" fillId="0" borderId="28" xfId="0" applyNumberFormat="1" applyFont="1" applyFill="1" applyBorder="1" applyAlignment="1">
      <alignment horizontal="center" vertical="center" wrapText="1"/>
    </xf>
    <xf numFmtId="4" fontId="22" fillId="0" borderId="17" xfId="0" applyNumberFormat="1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4" fontId="22" fillId="0" borderId="28" xfId="45" applyNumberFormat="1" applyFont="1" applyFill="1" applyBorder="1" applyAlignment="1">
      <alignment horizontal="center" vertical="center" wrapText="1"/>
    </xf>
    <xf numFmtId="0" fontId="6" fillId="0" borderId="0" xfId="45" applyAlignment="1">
      <alignment horizontal="center"/>
    </xf>
    <xf numFmtId="4" fontId="22" fillId="0" borderId="30" xfId="0" applyNumberFormat="1" applyFont="1" applyFill="1" applyBorder="1" applyAlignment="1">
      <alignment horizontal="center" vertical="center" wrapText="1"/>
    </xf>
    <xf numFmtId="4" fontId="22" fillId="0" borderId="3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4" fontId="30" fillId="0" borderId="30" xfId="45" applyNumberFormat="1" applyFont="1" applyFill="1" applyBorder="1" applyAlignment="1">
      <alignment horizontal="center" vertical="center" wrapText="1"/>
    </xf>
    <xf numFmtId="4" fontId="30" fillId="0" borderId="30" xfId="0" applyNumberFormat="1" applyFont="1" applyFill="1" applyBorder="1" applyAlignment="1">
      <alignment horizontal="center" vertical="center" wrapText="1"/>
    </xf>
    <xf numFmtId="4" fontId="22" fillId="0" borderId="32" xfId="0" applyNumberFormat="1" applyFont="1" applyFill="1" applyBorder="1" applyAlignment="1">
      <alignment horizontal="center" vertical="center" wrapText="1"/>
    </xf>
    <xf numFmtId="0" fontId="32" fillId="0" borderId="0" xfId="44" applyFont="1" applyBorder="1" applyAlignment="1">
      <alignment horizontal="left"/>
    </xf>
    <xf numFmtId="0" fontId="29" fillId="0" borderId="33" xfId="45" applyFont="1" applyFill="1" applyBorder="1" applyAlignment="1">
      <alignment horizontal="center" vertical="center" wrapText="1"/>
    </xf>
    <xf numFmtId="4" fontId="22" fillId="0" borderId="34" xfId="0" applyNumberFormat="1" applyFont="1" applyFill="1" applyBorder="1" applyAlignment="1">
      <alignment vertical="center" wrapText="1"/>
    </xf>
    <xf numFmtId="0" fontId="22" fillId="0" borderId="12" xfId="45" applyFont="1" applyBorder="1" applyAlignment="1">
      <alignment horizontal="center" vertical="center" wrapText="1"/>
    </xf>
    <xf numFmtId="4" fontId="37" fillId="0" borderId="23" xfId="45" applyNumberFormat="1" applyFont="1" applyFill="1" applyBorder="1" applyAlignment="1">
      <alignment vertical="center" wrapText="1"/>
    </xf>
    <xf numFmtId="4" fontId="37" fillId="0" borderId="35" xfId="45" applyNumberFormat="1" applyFont="1" applyFill="1" applyBorder="1" applyAlignment="1">
      <alignment horizontal="center" vertical="center" wrapText="1"/>
    </xf>
    <xf numFmtId="0" fontId="37" fillId="0" borderId="35" xfId="45" applyFont="1" applyFill="1" applyBorder="1" applyAlignment="1">
      <alignment horizontal="center" vertical="center" wrapText="1"/>
    </xf>
    <xf numFmtId="0" fontId="37" fillId="0" borderId="36" xfId="45" applyFont="1" applyFill="1" applyBorder="1" applyAlignment="1">
      <alignment horizontal="center" vertical="center" wrapText="1"/>
    </xf>
    <xf numFmtId="4" fontId="37" fillId="0" borderId="18" xfId="45" applyNumberFormat="1" applyFont="1" applyFill="1" applyBorder="1" applyAlignment="1">
      <alignment vertical="center" wrapText="1"/>
    </xf>
    <xf numFmtId="0" fontId="37" fillId="0" borderId="37" xfId="45" applyFont="1" applyBorder="1" applyAlignment="1">
      <alignment horizontal="center" vertical="center" wrapText="1"/>
    </xf>
    <xf numFmtId="0" fontId="37" fillId="0" borderId="38" xfId="45" applyFont="1" applyBorder="1" applyAlignment="1">
      <alignment horizontal="center" vertical="center" wrapText="1"/>
    </xf>
    <xf numFmtId="0" fontId="37" fillId="0" borderId="38" xfId="45" applyFont="1" applyFill="1" applyBorder="1" applyAlignment="1">
      <alignment horizontal="center" vertical="center" wrapText="1"/>
    </xf>
    <xf numFmtId="4" fontId="37" fillId="0" borderId="39" xfId="45" applyNumberFormat="1" applyFont="1" applyFill="1" applyBorder="1" applyAlignment="1">
      <alignment vertical="center" wrapText="1"/>
    </xf>
    <xf numFmtId="0" fontId="37" fillId="0" borderId="23" xfId="45" applyFont="1" applyFill="1" applyBorder="1" applyAlignment="1">
      <alignment horizontal="center" vertical="center" wrapText="1"/>
    </xf>
    <xf numFmtId="49" fontId="27" fillId="0" borderId="0" xfId="45" applyNumberFormat="1" applyFont="1" applyFill="1" applyAlignment="1">
      <alignment horizontal="center" vertical="center" wrapText="1"/>
    </xf>
    <xf numFmtId="4" fontId="22" fillId="0" borderId="40" xfId="0" applyNumberFormat="1" applyFont="1" applyFill="1" applyBorder="1" applyAlignment="1">
      <alignment vertical="center" wrapText="1"/>
    </xf>
    <xf numFmtId="0" fontId="37" fillId="0" borderId="41" xfId="45" applyFont="1" applyFill="1" applyBorder="1" applyAlignment="1">
      <alignment horizontal="center" vertical="center" wrapText="1"/>
    </xf>
    <xf numFmtId="4" fontId="22" fillId="0" borderId="42" xfId="45" applyNumberFormat="1" applyFont="1" applyFill="1" applyBorder="1" applyAlignment="1">
      <alignment horizontal="center" vertical="center" wrapText="1"/>
    </xf>
    <xf numFmtId="49" fontId="38" fillId="0" borderId="0" xfId="45" applyNumberFormat="1" applyFont="1" applyFill="1" applyAlignment="1">
      <alignment horizontal="center" vertical="center" wrapText="1"/>
    </xf>
    <xf numFmtId="4" fontId="22" fillId="0" borderId="35" xfId="45" applyNumberFormat="1" applyFont="1" applyFill="1" applyBorder="1" applyAlignment="1">
      <alignment horizontal="center" vertical="center" wrapText="1"/>
    </xf>
    <xf numFmtId="4" fontId="22" fillId="0" borderId="43" xfId="45" applyNumberFormat="1" applyFont="1" applyFill="1" applyBorder="1" applyAlignment="1">
      <alignment horizontal="center" vertical="center" wrapText="1"/>
    </xf>
    <xf numFmtId="4" fontId="37" fillId="0" borderId="0" xfId="45" applyNumberFormat="1" applyFont="1" applyFill="1" applyBorder="1" applyAlignment="1">
      <alignment vertical="center" wrapText="1"/>
    </xf>
    <xf numFmtId="0" fontId="22" fillId="0" borderId="0" xfId="45" applyFont="1" applyFill="1" applyAlignment="1">
      <alignment horizontal="center" vertical="center" wrapText="1"/>
    </xf>
    <xf numFmtId="4" fontId="39" fillId="0" borderId="28" xfId="37" applyNumberFormat="1" applyFont="1" applyFill="1" applyBorder="1" applyAlignment="1">
      <alignment horizontal="center"/>
    </xf>
    <xf numFmtId="4" fontId="22" fillId="0" borderId="0" xfId="37" applyNumberFormat="1" applyFont="1" applyFill="1" applyBorder="1"/>
    <xf numFmtId="0" fontId="22" fillId="0" borderId="0" xfId="48" applyFont="1" applyBorder="1" applyAlignment="1">
      <alignment horizontal="center"/>
    </xf>
    <xf numFmtId="49" fontId="24" fillId="0" borderId="0" xfId="45" applyNumberFormat="1" applyFont="1" applyFill="1" applyBorder="1" applyAlignment="1">
      <alignment horizontal="center"/>
    </xf>
    <xf numFmtId="0" fontId="37" fillId="0" borderId="0" xfId="45" applyFont="1" applyFill="1" applyBorder="1" applyAlignment="1">
      <alignment horizontal="center" vertical="center" wrapText="1"/>
    </xf>
    <xf numFmtId="49" fontId="22" fillId="0" borderId="44" xfId="48" applyNumberFormat="1" applyFont="1" applyBorder="1" applyAlignment="1">
      <alignment horizontal="center"/>
    </xf>
    <xf numFmtId="49" fontId="22" fillId="0" borderId="45" xfId="48" applyNumberFormat="1" applyFont="1" applyBorder="1" applyAlignment="1">
      <alignment horizontal="center"/>
    </xf>
    <xf numFmtId="4" fontId="30" fillId="31" borderId="25" xfId="45" applyNumberFormat="1" applyFont="1" applyFill="1" applyBorder="1" applyAlignment="1">
      <alignment vertical="center" wrapText="1"/>
    </xf>
    <xf numFmtId="49" fontId="30" fillId="0" borderId="45" xfId="48" applyNumberFormat="1" applyFont="1" applyBorder="1" applyAlignment="1">
      <alignment horizontal="center"/>
    </xf>
    <xf numFmtId="49" fontId="30" fillId="0" borderId="46" xfId="48" applyNumberFormat="1" applyFont="1" applyBorder="1" applyAlignment="1">
      <alignment horizontal="center"/>
    </xf>
    <xf numFmtId="0" fontId="30" fillId="0" borderId="47" xfId="48" applyFont="1" applyBorder="1"/>
    <xf numFmtId="4" fontId="30" fillId="31" borderId="25" xfId="0" applyNumberFormat="1" applyFont="1" applyFill="1" applyBorder="1" applyAlignment="1">
      <alignment vertical="center" wrapText="1"/>
    </xf>
    <xf numFmtId="4" fontId="22" fillId="31" borderId="34" xfId="0" applyNumberFormat="1" applyFont="1" applyFill="1" applyBorder="1" applyAlignment="1">
      <alignment vertical="center" wrapText="1"/>
    </xf>
    <xf numFmtId="4" fontId="22" fillId="31" borderId="40" xfId="0" applyNumberFormat="1" applyFont="1" applyFill="1" applyBorder="1" applyAlignment="1">
      <alignment vertical="center" wrapText="1"/>
    </xf>
    <xf numFmtId="4" fontId="30" fillId="31" borderId="48" xfId="0" applyNumberFormat="1" applyFont="1" applyFill="1" applyBorder="1" applyAlignment="1">
      <alignment vertical="center" wrapText="1"/>
    </xf>
    <xf numFmtId="4" fontId="30" fillId="32" borderId="25" xfId="45" applyNumberFormat="1" applyFont="1" applyFill="1" applyBorder="1" applyAlignment="1">
      <alignment vertical="center" wrapText="1"/>
    </xf>
    <xf numFmtId="4" fontId="22" fillId="32" borderId="34" xfId="0" applyNumberFormat="1" applyFont="1" applyFill="1" applyBorder="1" applyAlignment="1">
      <alignment vertical="center" wrapText="1"/>
    </xf>
    <xf numFmtId="4" fontId="22" fillId="32" borderId="40" xfId="0" applyNumberFormat="1" applyFont="1" applyFill="1" applyBorder="1" applyAlignment="1">
      <alignment vertical="center" wrapText="1"/>
    </xf>
    <xf numFmtId="4" fontId="30" fillId="32" borderId="48" xfId="0" applyNumberFormat="1" applyFont="1" applyFill="1" applyBorder="1" applyAlignment="1">
      <alignment vertical="center" wrapText="1"/>
    </xf>
    <xf numFmtId="49" fontId="22" fillId="0" borderId="19" xfId="48" applyNumberFormat="1" applyFont="1" applyBorder="1" applyAlignment="1">
      <alignment horizontal="center"/>
    </xf>
    <xf numFmtId="0" fontId="22" fillId="0" borderId="49" xfId="48" applyFont="1" applyBorder="1"/>
    <xf numFmtId="4" fontId="22" fillId="31" borderId="50" xfId="0" applyNumberFormat="1" applyFont="1" applyFill="1" applyBorder="1" applyAlignment="1">
      <alignment vertical="center" wrapText="1"/>
    </xf>
    <xf numFmtId="4" fontId="30" fillId="32" borderId="51" xfId="0" applyNumberFormat="1" applyFont="1" applyFill="1" applyBorder="1" applyAlignment="1">
      <alignment vertical="center" wrapText="1"/>
    </xf>
    <xf numFmtId="4" fontId="22" fillId="0" borderId="25" xfId="0" applyNumberFormat="1" applyFont="1" applyFill="1" applyBorder="1" applyAlignment="1">
      <alignment horizontal="center" vertical="center" wrapText="1"/>
    </xf>
    <xf numFmtId="4" fontId="22" fillId="0" borderId="40" xfId="0" applyNumberFormat="1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15" xfId="45" applyFont="1" applyBorder="1"/>
    <xf numFmtId="0" fontId="30" fillId="0" borderId="26" xfId="45" applyNumberFormat="1" applyFont="1" applyFill="1" applyBorder="1" applyAlignment="1">
      <alignment horizontal="center"/>
    </xf>
    <xf numFmtId="0" fontId="30" fillId="0" borderId="16" xfId="45" applyNumberFormat="1" applyFont="1" applyFill="1" applyBorder="1" applyAlignment="1">
      <alignment horizontal="center"/>
    </xf>
    <xf numFmtId="4" fontId="30" fillId="0" borderId="31" xfId="45" applyNumberFormat="1" applyFont="1" applyFill="1" applyBorder="1"/>
    <xf numFmtId="4" fontId="30" fillId="31" borderId="52" xfId="0" applyNumberFormat="1" applyFont="1" applyFill="1" applyBorder="1" applyAlignment="1">
      <alignment vertical="center" wrapText="1"/>
    </xf>
    <xf numFmtId="4" fontId="30" fillId="32" borderId="52" xfId="0" applyNumberFormat="1" applyFont="1" applyFill="1" applyBorder="1" applyAlignment="1">
      <alignment vertical="center" wrapText="1"/>
    </xf>
    <xf numFmtId="4" fontId="37" fillId="0" borderId="35" xfId="0" applyNumberFormat="1" applyFont="1" applyFill="1" applyBorder="1" applyAlignment="1">
      <alignment vertical="center" wrapText="1"/>
    </xf>
    <xf numFmtId="4" fontId="37" fillId="0" borderId="38" xfId="0" applyNumberFormat="1" applyFont="1" applyFill="1" applyBorder="1" applyAlignment="1">
      <alignment vertical="center" wrapText="1"/>
    </xf>
    <xf numFmtId="0" fontId="29" fillId="0" borderId="37" xfId="45" applyFont="1" applyBorder="1" applyAlignment="1">
      <alignment horizontal="center" vertical="center" wrapText="1"/>
    </xf>
    <xf numFmtId="0" fontId="29" fillId="0" borderId="38" xfId="45" applyFont="1" applyBorder="1" applyAlignment="1">
      <alignment horizontal="center" vertical="center" wrapText="1"/>
    </xf>
    <xf numFmtId="0" fontId="22" fillId="0" borderId="55" xfId="0" applyFont="1" applyBorder="1"/>
    <xf numFmtId="0" fontId="22" fillId="0" borderId="42" xfId="0" applyFont="1" applyBorder="1" applyAlignment="1">
      <alignment horizontal="center"/>
    </xf>
    <xf numFmtId="0" fontId="30" fillId="0" borderId="56" xfId="45" applyFont="1" applyBorder="1" applyAlignment="1">
      <alignment horizontal="center"/>
    </xf>
    <xf numFmtId="0" fontId="22" fillId="0" borderId="57" xfId="45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4" fontId="29" fillId="0" borderId="18" xfId="0" applyNumberFormat="1" applyFont="1" applyFill="1" applyBorder="1" applyAlignment="1">
      <alignment horizontal="center" vertical="center" wrapText="1"/>
    </xf>
    <xf numFmtId="0" fontId="22" fillId="0" borderId="55" xfId="45" applyFont="1" applyBorder="1" applyAlignment="1">
      <alignment horizontal="left"/>
    </xf>
    <xf numFmtId="0" fontId="22" fillId="0" borderId="50" xfId="0" applyFont="1" applyBorder="1" applyAlignment="1">
      <alignment horizontal="center"/>
    </xf>
    <xf numFmtId="0" fontId="30" fillId="0" borderId="59" xfId="45" applyFont="1" applyBorder="1" applyAlignment="1">
      <alignment horizontal="center" vertical="center" wrapText="1"/>
    </xf>
    <xf numFmtId="0" fontId="30" fillId="0" borderId="60" xfId="0" applyFont="1" applyFill="1" applyBorder="1" applyAlignment="1">
      <alignment vertical="center" wrapText="1"/>
    </xf>
    <xf numFmtId="4" fontId="22" fillId="0" borderId="31" xfId="37" applyNumberFormat="1" applyFont="1" applyFill="1" applyBorder="1" applyAlignment="1">
      <alignment horizontal="center"/>
    </xf>
    <xf numFmtId="49" fontId="30" fillId="0" borderId="61" xfId="48" applyNumberFormat="1" applyFont="1" applyBorder="1" applyAlignment="1">
      <alignment horizontal="center"/>
    </xf>
    <xf numFmtId="0" fontId="30" fillId="0" borderId="28" xfId="48" applyFont="1" applyBorder="1"/>
    <xf numFmtId="4" fontId="22" fillId="0" borderId="0" xfId="0" applyNumberFormat="1" applyFont="1"/>
    <xf numFmtId="49" fontId="27" fillId="0" borderId="0" xfId="45" applyNumberFormat="1" applyFont="1" applyFill="1" applyAlignment="1">
      <alignment vertical="center"/>
    </xf>
    <xf numFmtId="4" fontId="22" fillId="32" borderId="62" xfId="0" applyNumberFormat="1" applyFont="1" applyFill="1" applyBorder="1" applyAlignment="1">
      <alignment vertical="center" wrapText="1"/>
    </xf>
    <xf numFmtId="4" fontId="37" fillId="0" borderId="39" xfId="0" applyNumberFormat="1" applyFont="1" applyFill="1" applyBorder="1" applyAlignment="1">
      <alignment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center" vertical="center" wrapText="1"/>
    </xf>
    <xf numFmtId="0" fontId="25" fillId="0" borderId="64" xfId="0" applyFont="1" applyFill="1" applyBorder="1" applyAlignment="1">
      <alignment vertical="center" wrapText="1"/>
    </xf>
    <xf numFmtId="0" fontId="30" fillId="0" borderId="33" xfId="45" applyFont="1" applyFill="1" applyBorder="1" applyAlignment="1">
      <alignment vertical="center" wrapText="1"/>
    </xf>
    <xf numFmtId="0" fontId="22" fillId="0" borderId="15" xfId="45" applyFont="1" applyFill="1" applyBorder="1" applyAlignment="1">
      <alignment horizontal="left" vertical="center" wrapText="1"/>
    </xf>
    <xf numFmtId="0" fontId="30" fillId="0" borderId="65" xfId="45" applyFont="1" applyFill="1" applyBorder="1" applyAlignment="1">
      <alignment vertical="center" wrapText="1"/>
    </xf>
    <xf numFmtId="49" fontId="30" fillId="0" borderId="0" xfId="45" applyNumberFormat="1" applyFont="1" applyFill="1" applyBorder="1" applyAlignment="1">
      <alignment horizontal="center" vertical="center" wrapText="1"/>
    </xf>
    <xf numFmtId="0" fontId="30" fillId="0" borderId="27" xfId="45" applyFont="1" applyBorder="1" applyAlignment="1">
      <alignment horizontal="center" vertical="center" wrapText="1"/>
    </xf>
    <xf numFmtId="4" fontId="22" fillId="32" borderId="66" xfId="0" applyNumberFormat="1" applyFont="1" applyFill="1" applyBorder="1" applyAlignment="1">
      <alignment vertical="center" wrapText="1"/>
    </xf>
    <xf numFmtId="0" fontId="22" fillId="0" borderId="67" xfId="45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69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/>
    <xf numFmtId="4" fontId="22" fillId="0" borderId="52" xfId="0" applyNumberFormat="1" applyFont="1" applyFill="1" applyBorder="1" applyAlignment="1">
      <alignment vertical="center" wrapText="1"/>
    </xf>
    <xf numFmtId="0" fontId="22" fillId="0" borderId="26" xfId="45" applyFont="1" applyFill="1" applyBorder="1" applyAlignment="1">
      <alignment horizontal="center" vertical="center" wrapText="1"/>
    </xf>
    <xf numFmtId="4" fontId="22" fillId="31" borderId="52" xfId="0" applyNumberFormat="1" applyFont="1" applyFill="1" applyBorder="1" applyAlignment="1">
      <alignment vertical="center" wrapText="1"/>
    </xf>
    <xf numFmtId="4" fontId="22" fillId="32" borderId="52" xfId="0" applyNumberFormat="1" applyFont="1" applyFill="1" applyBorder="1" applyAlignment="1">
      <alignment vertical="center" wrapText="1"/>
    </xf>
    <xf numFmtId="49" fontId="22" fillId="0" borderId="13" xfId="45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/>
    </xf>
    <xf numFmtId="49" fontId="30" fillId="0" borderId="33" xfId="45" applyNumberFormat="1" applyFont="1" applyFill="1" applyBorder="1" applyAlignment="1">
      <alignment horizontal="center" vertical="center" wrapText="1"/>
    </xf>
    <xf numFmtId="4" fontId="30" fillId="32" borderId="39" xfId="0" applyNumberFormat="1" applyFont="1" applyFill="1" applyBorder="1" applyAlignment="1">
      <alignment vertical="center" wrapText="1"/>
    </xf>
    <xf numFmtId="0" fontId="22" fillId="0" borderId="28" xfId="48" applyFont="1" applyBorder="1"/>
    <xf numFmtId="4" fontId="22" fillId="0" borderId="42" xfId="0" applyNumberFormat="1" applyFont="1" applyFill="1" applyBorder="1" applyAlignment="1">
      <alignment horizontal="center" vertical="center" wrapText="1"/>
    </xf>
    <xf numFmtId="0" fontId="22" fillId="33" borderId="15" xfId="45" applyFont="1" applyFill="1" applyBorder="1" applyAlignment="1">
      <alignment vertical="center" wrapText="1"/>
    </xf>
    <xf numFmtId="49" fontId="22" fillId="33" borderId="13" xfId="45" applyNumberFormat="1" applyFont="1" applyFill="1" applyBorder="1" applyAlignment="1">
      <alignment horizontal="center" vertical="center" wrapText="1"/>
    </xf>
    <xf numFmtId="0" fontId="22" fillId="0" borderId="68" xfId="39" applyFont="1" applyBorder="1" applyAlignment="1">
      <alignment horizontal="left"/>
    </xf>
    <xf numFmtId="0" fontId="22" fillId="0" borderId="61" xfId="39" applyFont="1" applyBorder="1" applyAlignment="1">
      <alignment horizontal="left"/>
    </xf>
    <xf numFmtId="0" fontId="22" fillId="0" borderId="53" xfId="39" applyFont="1" applyBorder="1" applyAlignment="1">
      <alignment horizontal="left"/>
    </xf>
    <xf numFmtId="0" fontId="22" fillId="0" borderId="0" xfId="0" applyFont="1" applyAlignment="1">
      <alignment vertical="center"/>
    </xf>
    <xf numFmtId="49" fontId="24" fillId="0" borderId="0" xfId="45" applyNumberFormat="1" applyFont="1" applyFill="1" applyBorder="1" applyAlignment="1">
      <alignment horizontal="center" vertical="center"/>
    </xf>
    <xf numFmtId="4" fontId="22" fillId="32" borderId="25" xfId="37" applyNumberFormat="1" applyFont="1" applyFill="1" applyBorder="1" applyAlignment="1">
      <alignment vertical="center"/>
    </xf>
    <xf numFmtId="4" fontId="22" fillId="32" borderId="52" xfId="37" applyNumberFormat="1" applyFont="1" applyFill="1" applyBorder="1" applyAlignment="1">
      <alignment vertical="center"/>
    </xf>
    <xf numFmtId="4" fontId="22" fillId="32" borderId="48" xfId="37" applyNumberFormat="1" applyFont="1" applyFill="1" applyBorder="1" applyAlignment="1">
      <alignment vertical="center"/>
    </xf>
    <xf numFmtId="4" fontId="30" fillId="32" borderId="40" xfId="37" applyNumberFormat="1" applyFont="1" applyFill="1" applyBorder="1" applyAlignment="1">
      <alignment vertical="center"/>
    </xf>
    <xf numFmtId="4" fontId="30" fillId="32" borderId="69" xfId="37" applyNumberFormat="1" applyFont="1" applyFill="1" applyBorder="1" applyAlignment="1">
      <alignment vertical="center"/>
    </xf>
    <xf numFmtId="0" fontId="23" fillId="0" borderId="0" xfId="45" applyFont="1" applyAlignment="1">
      <alignment vertical="center"/>
    </xf>
    <xf numFmtId="4" fontId="30" fillId="31" borderId="52" xfId="0" applyNumberFormat="1" applyFont="1" applyFill="1" applyBorder="1" applyAlignment="1">
      <alignment vertical="center"/>
    </xf>
    <xf numFmtId="4" fontId="30" fillId="32" borderId="52" xfId="0" applyNumberFormat="1" applyFont="1" applyFill="1" applyBorder="1" applyAlignment="1">
      <alignment vertical="center"/>
    </xf>
    <xf numFmtId="4" fontId="22" fillId="31" borderId="50" xfId="0" applyNumberFormat="1" applyFont="1" applyFill="1" applyBorder="1" applyAlignment="1">
      <alignment vertical="center"/>
    </xf>
    <xf numFmtId="4" fontId="22" fillId="32" borderId="50" xfId="0" applyNumberFormat="1" applyFont="1" applyFill="1" applyBorder="1" applyAlignment="1">
      <alignment vertical="center"/>
    </xf>
    <xf numFmtId="4" fontId="22" fillId="31" borderId="34" xfId="0" applyNumberFormat="1" applyFont="1" applyFill="1" applyBorder="1" applyAlignment="1">
      <alignment vertical="center"/>
    </xf>
    <xf numFmtId="4" fontId="22" fillId="32" borderId="34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4" fontId="30" fillId="31" borderId="50" xfId="48" applyNumberFormat="1" applyFont="1" applyFill="1" applyBorder="1" applyAlignment="1">
      <alignment vertical="center"/>
    </xf>
    <xf numFmtId="4" fontId="30" fillId="32" borderId="50" xfId="48" applyNumberFormat="1" applyFont="1" applyFill="1" applyBorder="1" applyAlignment="1">
      <alignment vertical="center"/>
    </xf>
    <xf numFmtId="4" fontId="22" fillId="31" borderId="34" xfId="48" applyNumberFormat="1" applyFont="1" applyFill="1" applyBorder="1" applyAlignment="1">
      <alignment vertical="center"/>
    </xf>
    <xf numFmtId="4" fontId="22" fillId="32" borderId="34" xfId="48" applyNumberFormat="1" applyFont="1" applyFill="1" applyBorder="1" applyAlignment="1">
      <alignment vertical="center"/>
    </xf>
    <xf numFmtId="4" fontId="22" fillId="32" borderId="40" xfId="37" applyNumberFormat="1" applyFont="1" applyFill="1" applyBorder="1" applyAlignment="1">
      <alignment vertical="center"/>
    </xf>
    <xf numFmtId="4" fontId="22" fillId="31" borderId="52" xfId="37" applyNumberFormat="1" applyFont="1" applyFill="1" applyBorder="1" applyAlignment="1">
      <alignment vertical="center"/>
    </xf>
    <xf numFmtId="4" fontId="36" fillId="32" borderId="48" xfId="48" applyNumberFormat="1" applyFont="1" applyFill="1" applyBorder="1" applyAlignment="1">
      <alignment vertical="center"/>
    </xf>
    <xf numFmtId="4" fontId="30" fillId="31" borderId="25" xfId="0" applyNumberFormat="1" applyFont="1" applyFill="1" applyBorder="1" applyAlignment="1">
      <alignment vertical="center"/>
    </xf>
    <xf numFmtId="4" fontId="30" fillId="32" borderId="25" xfId="0" applyNumberFormat="1" applyFont="1" applyFill="1" applyBorder="1" applyAlignment="1">
      <alignment vertical="center"/>
    </xf>
    <xf numFmtId="4" fontId="22" fillId="31" borderId="52" xfId="0" applyNumberFormat="1" applyFont="1" applyFill="1" applyBorder="1" applyAlignment="1">
      <alignment vertical="center"/>
    </xf>
    <xf numFmtId="4" fontId="22" fillId="32" borderId="52" xfId="0" applyNumberFormat="1" applyFont="1" applyFill="1" applyBorder="1" applyAlignment="1">
      <alignment vertical="center"/>
    </xf>
    <xf numFmtId="4" fontId="22" fillId="32" borderId="48" xfId="0" applyNumberFormat="1" applyFont="1" applyFill="1" applyBorder="1" applyAlignment="1">
      <alignment vertical="center"/>
    </xf>
    <xf numFmtId="0" fontId="25" fillId="0" borderId="0" xfId="45" applyFont="1" applyAlignment="1">
      <alignment horizontal="right" vertical="center"/>
    </xf>
    <xf numFmtId="0" fontId="43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4" fontId="31" fillId="0" borderId="0" xfId="0" applyNumberFormat="1" applyFont="1" applyAlignment="1"/>
    <xf numFmtId="0" fontId="31" fillId="0" borderId="0" xfId="0" applyFont="1" applyAlignment="1"/>
    <xf numFmtId="0" fontId="43" fillId="0" borderId="0" xfId="0" applyFont="1" applyAlignment="1">
      <alignment horizontal="center"/>
    </xf>
    <xf numFmtId="0" fontId="0" fillId="0" borderId="0" xfId="0" applyAlignment="1"/>
    <xf numFmtId="0" fontId="6" fillId="0" borderId="0" xfId="41"/>
    <xf numFmtId="0" fontId="40" fillId="0" borderId="0" xfId="41" applyFont="1" applyAlignment="1">
      <alignment horizontal="center"/>
    </xf>
    <xf numFmtId="0" fontId="22" fillId="0" borderId="0" xfId="41" applyFont="1" applyAlignment="1">
      <alignment horizontal="left"/>
    </xf>
    <xf numFmtId="49" fontId="40" fillId="0" borderId="0" xfId="41" applyNumberFormat="1" applyFont="1" applyAlignment="1">
      <alignment horizontal="center"/>
    </xf>
    <xf numFmtId="0" fontId="22" fillId="0" borderId="0" xfId="41" applyFont="1"/>
    <xf numFmtId="49" fontId="40" fillId="0" borderId="0" xfId="41" applyNumberFormat="1" applyFont="1" applyFill="1" applyAlignment="1">
      <alignment horizontal="center"/>
    </xf>
    <xf numFmtId="0" fontId="22" fillId="0" borderId="0" xfId="41" applyFont="1" applyFill="1" applyAlignment="1">
      <alignment horizontal="left"/>
    </xf>
    <xf numFmtId="49" fontId="22" fillId="0" borderId="0" xfId="41" applyNumberFormat="1" applyFont="1"/>
    <xf numFmtId="0" fontId="22" fillId="0" borderId="0" xfId="41" applyFont="1" applyAlignment="1"/>
    <xf numFmtId="0" fontId="48" fillId="0" borderId="0" xfId="42" applyFont="1" applyAlignment="1"/>
    <xf numFmtId="0" fontId="6" fillId="0" borderId="0" xfId="42"/>
    <xf numFmtId="0" fontId="48" fillId="0" borderId="0" xfId="42" applyFont="1" applyAlignment="1">
      <alignment vertical="center" shrinkToFit="1"/>
    </xf>
    <xf numFmtId="0" fontId="31" fillId="0" borderId="0" xfId="42" applyFont="1" applyAlignment="1">
      <alignment vertical="center"/>
    </xf>
    <xf numFmtId="0" fontId="31" fillId="0" borderId="0" xfId="41" applyFont="1" applyAlignment="1">
      <alignment horizontal="center"/>
    </xf>
    <xf numFmtId="0" fontId="27" fillId="0" borderId="0" xfId="41" applyFont="1" applyFill="1" applyBorder="1" applyAlignment="1"/>
    <xf numFmtId="0" fontId="25" fillId="0" borderId="0" xfId="41" applyFont="1" applyAlignment="1">
      <alignment horizontal="center"/>
    </xf>
    <xf numFmtId="0" fontId="25" fillId="0" borderId="37" xfId="41" applyFont="1" applyBorder="1" applyAlignment="1">
      <alignment horizontal="center"/>
    </xf>
    <xf numFmtId="0" fontId="25" fillId="0" borderId="18" xfId="41" applyFont="1" applyFill="1" applyBorder="1" applyAlignment="1">
      <alignment horizontal="center"/>
    </xf>
    <xf numFmtId="0" fontId="25" fillId="32" borderId="18" xfId="41" applyFont="1" applyFill="1" applyBorder="1" applyAlignment="1">
      <alignment horizontal="center"/>
    </xf>
    <xf numFmtId="4" fontId="25" fillId="0" borderId="18" xfId="41" applyNumberFormat="1" applyFont="1" applyFill="1" applyBorder="1" applyAlignment="1">
      <alignment horizontal="right"/>
    </xf>
    <xf numFmtId="4" fontId="25" fillId="32" borderId="70" xfId="41" applyNumberFormat="1" applyFont="1" applyFill="1" applyBorder="1" applyAlignment="1">
      <alignment horizontal="right"/>
    </xf>
    <xf numFmtId="4" fontId="6" fillId="0" borderId="0" xfId="41" applyNumberFormat="1"/>
    <xf numFmtId="0" fontId="22" fillId="0" borderId="27" xfId="41" applyFont="1" applyBorder="1" applyAlignment="1">
      <alignment horizontal="center"/>
    </xf>
    <xf numFmtId="4" fontId="22" fillId="0" borderId="25" xfId="41" applyNumberFormat="1" applyFont="1" applyFill="1" applyBorder="1" applyAlignment="1">
      <alignment horizontal="right"/>
    </xf>
    <xf numFmtId="4" fontId="22" fillId="32" borderId="25" xfId="41" applyNumberFormat="1" applyFont="1" applyFill="1" applyBorder="1" applyAlignment="1">
      <alignment horizontal="right"/>
    </xf>
    <xf numFmtId="0" fontId="22" fillId="0" borderId="12" xfId="41" applyFont="1" applyBorder="1" applyAlignment="1">
      <alignment horizontal="center"/>
    </xf>
    <xf numFmtId="0" fontId="22" fillId="0" borderId="15" xfId="41" applyFont="1" applyBorder="1" applyAlignment="1">
      <alignment horizontal="left"/>
    </xf>
    <xf numFmtId="4" fontId="22" fillId="0" borderId="52" xfId="41" applyNumberFormat="1" applyFont="1" applyFill="1" applyBorder="1" applyAlignment="1">
      <alignment horizontal="right"/>
    </xf>
    <xf numFmtId="4" fontId="22" fillId="32" borderId="40" xfId="41" applyNumberFormat="1" applyFont="1" applyFill="1" applyBorder="1" applyAlignment="1">
      <alignment horizontal="right"/>
    </xf>
    <xf numFmtId="0" fontId="22" fillId="0" borderId="71" xfId="41" applyFont="1" applyBorder="1" applyAlignment="1">
      <alignment horizontal="center"/>
    </xf>
    <xf numFmtId="4" fontId="22" fillId="0" borderId="72" xfId="41" applyNumberFormat="1" applyFont="1" applyFill="1" applyBorder="1" applyAlignment="1">
      <alignment horizontal="right"/>
    </xf>
    <xf numFmtId="4" fontId="22" fillId="32" borderId="72" xfId="41" applyNumberFormat="1" applyFont="1" applyFill="1" applyBorder="1" applyAlignment="1">
      <alignment horizontal="right"/>
    </xf>
    <xf numFmtId="0" fontId="22" fillId="0" borderId="73" xfId="41" applyFont="1" applyBorder="1" applyAlignment="1"/>
    <xf numFmtId="0" fontId="49" fillId="0" borderId="0" xfId="41" applyFont="1" applyFill="1" applyBorder="1" applyAlignment="1">
      <alignment horizontal="center"/>
    </xf>
    <xf numFmtId="4" fontId="25" fillId="0" borderId="18" xfId="41" applyNumberFormat="1" applyFont="1" applyFill="1" applyBorder="1"/>
    <xf numFmtId="4" fontId="25" fillId="32" borderId="18" xfId="41" applyNumberFormat="1" applyFont="1" applyFill="1" applyBorder="1"/>
    <xf numFmtId="0" fontId="22" fillId="0" borderId="74" xfId="41" applyFont="1" applyBorder="1" applyAlignment="1">
      <alignment horizontal="center" vertical="center"/>
    </xf>
    <xf numFmtId="4" fontId="22" fillId="0" borderId="52" xfId="41" applyNumberFormat="1" applyFont="1" applyFill="1" applyBorder="1"/>
    <xf numFmtId="4" fontId="22" fillId="32" borderId="75" xfId="41" applyNumberFormat="1" applyFont="1" applyFill="1" applyBorder="1"/>
    <xf numFmtId="0" fontId="22" fillId="0" borderId="12" xfId="41" applyFont="1" applyBorder="1" applyAlignment="1">
      <alignment horizontal="center" vertical="center"/>
    </xf>
    <xf numFmtId="4" fontId="22" fillId="0" borderId="40" xfId="41" applyNumberFormat="1" applyFont="1" applyFill="1" applyBorder="1"/>
    <xf numFmtId="4" fontId="22" fillId="32" borderId="66" xfId="41" applyNumberFormat="1" applyFont="1" applyFill="1" applyBorder="1"/>
    <xf numFmtId="4" fontId="25" fillId="32" borderId="70" xfId="41" applyNumberFormat="1" applyFont="1" applyFill="1" applyBorder="1"/>
    <xf numFmtId="4" fontId="22" fillId="0" borderId="48" xfId="41" applyNumberFormat="1" applyFont="1" applyFill="1" applyBorder="1"/>
    <xf numFmtId="4" fontId="22" fillId="32" borderId="76" xfId="41" applyNumberFormat="1" applyFont="1" applyFill="1" applyBorder="1"/>
    <xf numFmtId="0" fontId="22" fillId="0" borderId="37" xfId="41" applyFont="1" applyBorder="1" applyAlignment="1">
      <alignment horizontal="center" vertical="center"/>
    </xf>
    <xf numFmtId="4" fontId="22" fillId="0" borderId="18" xfId="41" applyNumberFormat="1" applyFont="1" applyFill="1" applyBorder="1"/>
    <xf numFmtId="4" fontId="22" fillId="32" borderId="70" xfId="41" applyNumberFormat="1" applyFont="1" applyFill="1" applyBorder="1"/>
    <xf numFmtId="4" fontId="25" fillId="32" borderId="18" xfId="41" applyNumberFormat="1" applyFont="1" applyFill="1" applyBorder="1" applyAlignment="1">
      <alignment horizontal="right"/>
    </xf>
    <xf numFmtId="0" fontId="22" fillId="0" borderId="0" xfId="41" applyFont="1" applyAlignment="1">
      <alignment vertical="center" wrapText="1"/>
    </xf>
    <xf numFmtId="4" fontId="22" fillId="0" borderId="0" xfId="41" applyNumberFormat="1" applyFont="1"/>
    <xf numFmtId="0" fontId="22" fillId="0" borderId="26" xfId="41" applyFont="1" applyBorder="1" applyAlignment="1">
      <alignment horizontal="center"/>
    </xf>
    <xf numFmtId="0" fontId="22" fillId="0" borderId="60" xfId="41" applyFont="1" applyFill="1" applyBorder="1" applyAlignment="1">
      <alignment horizontal="center"/>
    </xf>
    <xf numFmtId="4" fontId="22" fillId="32" borderId="52" xfId="41" applyNumberFormat="1" applyFont="1" applyFill="1" applyBorder="1"/>
    <xf numFmtId="0" fontId="22" fillId="0" borderId="15" xfId="41" applyFont="1" applyFill="1" applyBorder="1" applyAlignment="1">
      <alignment horizontal="center"/>
    </xf>
    <xf numFmtId="4" fontId="22" fillId="32" borderId="40" xfId="41" applyNumberFormat="1" applyFont="1" applyFill="1" applyBorder="1"/>
    <xf numFmtId="0" fontId="22" fillId="0" borderId="67" xfId="41" applyFont="1" applyBorder="1" applyAlignment="1">
      <alignment horizontal="center"/>
    </xf>
    <xf numFmtId="164" fontId="6" fillId="0" borderId="0" xfId="41" applyNumberFormat="1"/>
    <xf numFmtId="0" fontId="22" fillId="0" borderId="77" xfId="41" applyFont="1" applyBorder="1" applyAlignment="1">
      <alignment horizontal="center"/>
    </xf>
    <xf numFmtId="0" fontId="22" fillId="0" borderId="78" xfId="41" applyFont="1" applyFill="1" applyBorder="1" applyAlignment="1">
      <alignment horizontal="center"/>
    </xf>
    <xf numFmtId="4" fontId="22" fillId="32" borderId="48" xfId="41" applyNumberFormat="1" applyFont="1" applyFill="1" applyBorder="1"/>
    <xf numFmtId="0" fontId="22" fillId="0" borderId="65" xfId="41" applyFont="1" applyFill="1" applyBorder="1" applyAlignment="1">
      <alignment horizontal="center"/>
    </xf>
    <xf numFmtId="0" fontId="22" fillId="0" borderId="65" xfId="41" applyFont="1" applyBorder="1" applyAlignment="1">
      <alignment horizontal="left"/>
    </xf>
    <xf numFmtId="0" fontId="22" fillId="0" borderId="76" xfId="41" applyFont="1" applyBorder="1" applyAlignment="1">
      <alignment horizontal="left"/>
    </xf>
    <xf numFmtId="0" fontId="22" fillId="0" borderId="64" xfId="41" applyFont="1" applyFill="1" applyBorder="1" applyAlignment="1">
      <alignment horizontal="center"/>
    </xf>
    <xf numFmtId="4" fontId="22" fillId="0" borderId="50" xfId="41" applyNumberFormat="1" applyFont="1" applyFill="1" applyBorder="1"/>
    <xf numFmtId="4" fontId="22" fillId="32" borderId="50" xfId="41" applyNumberFormat="1" applyFont="1" applyFill="1" applyBorder="1"/>
    <xf numFmtId="0" fontId="22" fillId="0" borderId="79" xfId="41" applyFont="1" applyFill="1" applyBorder="1" applyAlignment="1">
      <alignment horizontal="center"/>
    </xf>
    <xf numFmtId="4" fontId="22" fillId="0" borderId="69" xfId="41" applyNumberFormat="1" applyFont="1" applyFill="1" applyBorder="1"/>
    <xf numFmtId="4" fontId="22" fillId="32" borderId="69" xfId="41" applyNumberFormat="1" applyFont="1" applyFill="1" applyBorder="1"/>
    <xf numFmtId="0" fontId="25" fillId="0" borderId="41" xfId="41" applyFont="1" applyBorder="1" applyAlignment="1">
      <alignment horizontal="center"/>
    </xf>
    <xf numFmtId="0" fontId="30" fillId="0" borderId="39" xfId="41" applyFont="1" applyBorder="1" applyAlignment="1">
      <alignment horizontal="center" vertical="center"/>
    </xf>
    <xf numFmtId="0" fontId="34" fillId="0" borderId="37" xfId="41" applyFont="1" applyBorder="1" applyAlignment="1">
      <alignment horizontal="center"/>
    </xf>
    <xf numFmtId="0" fontId="34" fillId="0" borderId="36" xfId="41" applyFont="1" applyBorder="1" applyAlignment="1">
      <alignment horizontal="center"/>
    </xf>
    <xf numFmtId="0" fontId="35" fillId="0" borderId="36" xfId="41" applyFont="1" applyBorder="1" applyAlignment="1">
      <alignment horizontal="center"/>
    </xf>
    <xf numFmtId="0" fontId="34" fillId="0" borderId="35" xfId="41" applyFont="1" applyBorder="1" applyAlignment="1">
      <alignment horizontal="center"/>
    </xf>
    <xf numFmtId="4" fontId="34" fillId="0" borderId="18" xfId="41" applyNumberFormat="1" applyFont="1" applyFill="1" applyBorder="1"/>
    <xf numFmtId="0" fontId="32" fillId="0" borderId="26" xfId="41" applyFont="1" applyBorder="1" applyAlignment="1">
      <alignment horizontal="center"/>
    </xf>
    <xf numFmtId="0" fontId="32" fillId="0" borderId="16" xfId="41" applyFont="1" applyBorder="1" applyAlignment="1">
      <alignment horizontal="center"/>
    </xf>
    <xf numFmtId="0" fontId="32" fillId="0" borderId="31" xfId="41" applyFont="1" applyBorder="1" applyAlignment="1">
      <alignment horizontal="center"/>
    </xf>
    <xf numFmtId="4" fontId="28" fillId="32" borderId="52" xfId="41" applyNumberFormat="1" applyFont="1" applyFill="1" applyBorder="1"/>
    <xf numFmtId="0" fontId="32" fillId="0" borderId="12" xfId="41" applyFont="1" applyBorder="1" applyAlignment="1">
      <alignment horizontal="center"/>
    </xf>
    <xf numFmtId="0" fontId="32" fillId="0" borderId="13" xfId="41" applyFont="1" applyBorder="1" applyAlignment="1">
      <alignment horizontal="center"/>
    </xf>
    <xf numFmtId="0" fontId="32" fillId="0" borderId="28" xfId="41" applyFont="1" applyBorder="1" applyAlignment="1">
      <alignment horizontal="center"/>
    </xf>
    <xf numFmtId="0" fontId="32" fillId="0" borderId="54" xfId="41" applyFont="1" applyBorder="1" applyAlignment="1">
      <alignment horizontal="center"/>
    </xf>
    <xf numFmtId="4" fontId="28" fillId="32" borderId="69" xfId="41" applyNumberFormat="1" applyFont="1" applyFill="1" applyBorder="1"/>
    <xf numFmtId="0" fontId="30" fillId="0" borderId="18" xfId="41" applyFont="1" applyBorder="1" applyAlignment="1">
      <alignment horizontal="center"/>
    </xf>
    <xf numFmtId="0" fontId="35" fillId="0" borderId="23" xfId="41" applyFont="1" applyBorder="1" applyAlignment="1">
      <alignment horizontal="center"/>
    </xf>
    <xf numFmtId="4" fontId="35" fillId="0" borderId="18" xfId="41" applyNumberFormat="1" applyFont="1" applyFill="1" applyBorder="1"/>
    <xf numFmtId="49" fontId="22" fillId="0" borderId="25" xfId="41" applyNumberFormat="1" applyFont="1" applyFill="1" applyBorder="1" applyAlignment="1">
      <alignment horizontal="center"/>
    </xf>
    <xf numFmtId="0" fontId="28" fillId="0" borderId="68" xfId="41" applyFont="1" applyBorder="1" applyAlignment="1">
      <alignment horizontal="center"/>
    </xf>
    <xf numFmtId="0" fontId="28" fillId="0" borderId="10" xfId="41" applyFont="1" applyBorder="1" applyAlignment="1">
      <alignment horizontal="center"/>
    </xf>
    <xf numFmtId="0" fontId="28" fillId="0" borderId="60" xfId="41" applyFont="1" applyBorder="1" applyAlignment="1">
      <alignment horizontal="center"/>
    </xf>
    <xf numFmtId="0" fontId="28" fillId="0" borderId="30" xfId="41" applyFont="1" applyBorder="1" applyAlignment="1">
      <alignment horizontal="center"/>
    </xf>
    <xf numFmtId="4" fontId="28" fillId="32" borderId="25" xfId="41" applyNumberFormat="1" applyFont="1" applyFill="1" applyBorder="1"/>
    <xf numFmtId="49" fontId="22" fillId="0" borderId="52" xfId="41" applyNumberFormat="1" applyFont="1" applyFill="1" applyBorder="1" applyAlignment="1">
      <alignment horizontal="center"/>
    </xf>
    <xf numFmtId="0" fontId="28" fillId="0" borderId="53" xfId="41" applyFont="1" applyBorder="1" applyAlignment="1">
      <alignment horizontal="center"/>
    </xf>
    <xf numFmtId="0" fontId="28" fillId="0" borderId="16" xfId="41" applyFont="1" applyBorder="1" applyAlignment="1">
      <alignment horizontal="center"/>
    </xf>
    <xf numFmtId="0" fontId="28" fillId="0" borderId="17" xfId="41" applyFont="1" applyBorder="1" applyAlignment="1">
      <alignment horizontal="center"/>
    </xf>
    <xf numFmtId="0" fontId="28" fillId="0" borderId="31" xfId="41" applyFont="1" applyBorder="1" applyAlignment="1">
      <alignment horizontal="center"/>
    </xf>
    <xf numFmtId="49" fontId="22" fillId="0" borderId="40" xfId="41" applyNumberFormat="1" applyFont="1" applyFill="1" applyBorder="1" applyAlignment="1">
      <alignment horizontal="center"/>
    </xf>
    <xf numFmtId="0" fontId="28" fillId="0" borderId="61" xfId="41" applyFont="1" applyBorder="1" applyAlignment="1">
      <alignment horizontal="center"/>
    </xf>
    <xf numFmtId="0" fontId="28" fillId="0" borderId="13" xfId="41" applyFont="1" applyBorder="1" applyAlignment="1">
      <alignment horizontal="center"/>
    </xf>
    <xf numFmtId="0" fontId="28" fillId="0" borderId="15" xfId="41" applyFont="1" applyBorder="1" applyAlignment="1">
      <alignment horizontal="center"/>
    </xf>
    <xf numFmtId="0" fontId="28" fillId="0" borderId="28" xfId="41" applyFont="1" applyBorder="1" applyAlignment="1">
      <alignment horizontal="center"/>
    </xf>
    <xf numFmtId="4" fontId="28" fillId="32" borderId="40" xfId="41" applyNumberFormat="1" applyFont="1" applyFill="1" applyBorder="1"/>
    <xf numFmtId="49" fontId="22" fillId="0" borderId="34" xfId="41" applyNumberFormat="1" applyFont="1" applyFill="1" applyBorder="1" applyAlignment="1">
      <alignment horizontal="center"/>
    </xf>
    <xf numFmtId="0" fontId="28" fillId="0" borderId="80" xfId="41" applyFont="1" applyBorder="1" applyAlignment="1">
      <alignment horizontal="center"/>
    </xf>
    <xf numFmtId="0" fontId="28" fillId="0" borderId="81" xfId="41" applyFont="1" applyBorder="1" applyAlignment="1">
      <alignment horizontal="center"/>
    </xf>
    <xf numFmtId="0" fontId="28" fillId="0" borderId="78" xfId="41" applyFont="1" applyBorder="1" applyAlignment="1">
      <alignment horizontal="center"/>
    </xf>
    <xf numFmtId="0" fontId="28" fillId="0" borderId="82" xfId="41" applyFont="1" applyBorder="1" applyAlignment="1">
      <alignment horizontal="center"/>
    </xf>
    <xf numFmtId="49" fontId="22" fillId="0" borderId="0" xfId="41" applyNumberFormat="1" applyFont="1" applyBorder="1" applyAlignment="1">
      <alignment horizontal="center"/>
    </xf>
    <xf numFmtId="0" fontId="28" fillId="0" borderId="0" xfId="41" applyFont="1" applyBorder="1" applyAlignment="1">
      <alignment horizontal="center"/>
    </xf>
    <xf numFmtId="0" fontId="32" fillId="0" borderId="0" xfId="41" applyFont="1" applyBorder="1" applyAlignment="1">
      <alignment horizontal="left"/>
    </xf>
    <xf numFmtId="4" fontId="28" fillId="0" borderId="0" xfId="41" applyNumberFormat="1" applyFont="1" applyFill="1" applyBorder="1"/>
    <xf numFmtId="0" fontId="6" fillId="0" borderId="0" xfId="40"/>
    <xf numFmtId="0" fontId="22" fillId="0" borderId="0" xfId="40" applyFont="1" applyAlignment="1">
      <alignment horizontal="center"/>
    </xf>
    <xf numFmtId="0" fontId="22" fillId="0" borderId="0" xfId="40" applyFont="1"/>
    <xf numFmtId="0" fontId="25" fillId="0" borderId="0" xfId="40" applyFont="1" applyAlignment="1">
      <alignment horizontal="center"/>
    </xf>
    <xf numFmtId="0" fontId="25" fillId="0" borderId="39" xfId="40" applyFont="1" applyFill="1" applyBorder="1" applyAlignment="1">
      <alignment horizontal="center"/>
    </xf>
    <xf numFmtId="0" fontId="25" fillId="0" borderId="41" xfId="40" applyFont="1" applyBorder="1" applyAlignment="1">
      <alignment horizontal="center"/>
    </xf>
    <xf numFmtId="4" fontId="35" fillId="0" borderId="18" xfId="40" applyNumberFormat="1" applyFont="1" applyFill="1" applyBorder="1"/>
    <xf numFmtId="0" fontId="34" fillId="0" borderId="74" xfId="40" applyFont="1" applyBorder="1" applyAlignment="1">
      <alignment horizontal="center"/>
    </xf>
    <xf numFmtId="0" fontId="34" fillId="0" borderId="83" xfId="40" applyFont="1" applyBorder="1" applyAlignment="1">
      <alignment horizontal="center"/>
    </xf>
    <xf numFmtId="0" fontId="35" fillId="0" borderId="83" xfId="40" applyFont="1" applyBorder="1" applyAlignment="1">
      <alignment horizontal="center"/>
    </xf>
    <xf numFmtId="0" fontId="34" fillId="0" borderId="43" xfId="40" applyFont="1" applyBorder="1" applyAlignment="1">
      <alignment horizontal="center"/>
    </xf>
    <xf numFmtId="4" fontId="28" fillId="0" borderId="25" xfId="40" applyNumberFormat="1" applyFont="1" applyFill="1" applyBorder="1"/>
    <xf numFmtId="0" fontId="28" fillId="0" borderId="68" xfId="40" applyFont="1" applyFill="1" applyBorder="1" applyAlignment="1">
      <alignment horizontal="center"/>
    </xf>
    <xf numFmtId="0" fontId="22" fillId="0" borderId="10" xfId="40" applyFont="1" applyFill="1" applyBorder="1" applyAlignment="1">
      <alignment horizontal="center"/>
    </xf>
    <xf numFmtId="0" fontId="22" fillId="0" borderId="30" xfId="40" applyFont="1" applyFill="1" applyBorder="1" applyAlignment="1">
      <alignment horizontal="center"/>
    </xf>
    <xf numFmtId="4" fontId="28" fillId="32" borderId="25" xfId="40" applyNumberFormat="1" applyFont="1" applyFill="1" applyBorder="1"/>
    <xf numFmtId="0" fontId="6" fillId="0" borderId="0" xfId="40" applyFill="1"/>
    <xf numFmtId="0" fontId="6" fillId="0" borderId="0" xfId="40" applyFill="1" applyBorder="1"/>
    <xf numFmtId="4" fontId="28" fillId="0" borderId="52" xfId="40" applyNumberFormat="1" applyFont="1" applyFill="1" applyBorder="1"/>
    <xf numFmtId="0" fontId="28" fillId="0" borderId="61" xfId="40" applyFont="1" applyFill="1" applyBorder="1" applyAlignment="1">
      <alignment horizontal="center"/>
    </xf>
    <xf numFmtId="0" fontId="22" fillId="0" borderId="13" xfId="40" applyFont="1" applyFill="1" applyBorder="1" applyAlignment="1">
      <alignment horizontal="center"/>
    </xf>
    <xf numFmtId="0" fontId="22" fillId="0" borderId="16" xfId="40" applyFont="1" applyFill="1" applyBorder="1" applyAlignment="1">
      <alignment horizontal="center"/>
    </xf>
    <xf numFmtId="0" fontId="22" fillId="0" borderId="28" xfId="40" applyFont="1" applyFill="1" applyBorder="1" applyAlignment="1">
      <alignment horizontal="center"/>
    </xf>
    <xf numFmtId="4" fontId="28" fillId="32" borderId="52" xfId="40" applyNumberFormat="1" applyFont="1" applyFill="1" applyBorder="1"/>
    <xf numFmtId="0" fontId="28" fillId="0" borderId="53" xfId="40" applyFont="1" applyFill="1" applyBorder="1" applyAlignment="1">
      <alignment horizontal="center"/>
    </xf>
    <xf numFmtId="0" fontId="22" fillId="0" borderId="31" xfId="40" applyFont="1" applyFill="1" applyBorder="1" applyAlignment="1">
      <alignment horizontal="center"/>
    </xf>
    <xf numFmtId="0" fontId="22" fillId="0" borderId="0" xfId="41" applyFont="1" applyBorder="1" applyAlignment="1">
      <alignment horizontal="center"/>
    </xf>
    <xf numFmtId="0" fontId="34" fillId="0" borderId="38" xfId="41" applyFont="1" applyBorder="1" applyAlignment="1">
      <alignment horizontal="center"/>
    </xf>
    <xf numFmtId="0" fontId="35" fillId="0" borderId="38" xfId="41" applyFont="1" applyBorder="1" applyAlignment="1">
      <alignment horizontal="center"/>
    </xf>
    <xf numFmtId="4" fontId="28" fillId="32" borderId="40" xfId="40" applyNumberFormat="1" applyFont="1" applyFill="1" applyBorder="1"/>
    <xf numFmtId="0" fontId="34" fillId="0" borderId="38" xfId="40" applyFont="1" applyBorder="1" applyAlignment="1">
      <alignment horizontal="center"/>
    </xf>
    <xf numFmtId="0" fontId="35" fillId="0" borderId="38" xfId="40" applyFont="1" applyBorder="1" applyAlignment="1">
      <alignment horizontal="center"/>
    </xf>
    <xf numFmtId="0" fontId="34" fillId="0" borderId="36" xfId="40" applyFont="1" applyBorder="1" applyAlignment="1">
      <alignment horizontal="center"/>
    </xf>
    <xf numFmtId="4" fontId="22" fillId="0" borderId="52" xfId="0" applyNumberFormat="1" applyFont="1" applyFill="1" applyBorder="1" applyAlignment="1">
      <alignment horizontal="right"/>
    </xf>
    <xf numFmtId="0" fontId="28" fillId="0" borderId="68" xfId="40" applyFont="1" applyBorder="1" applyAlignment="1">
      <alignment horizontal="center"/>
    </xf>
    <xf numFmtId="0" fontId="32" fillId="0" borderId="10" xfId="40" applyFont="1" applyBorder="1" applyAlignment="1">
      <alignment horizontal="center"/>
    </xf>
    <xf numFmtId="0" fontId="28" fillId="0" borderId="59" xfId="40" applyFont="1" applyBorder="1" applyAlignment="1">
      <alignment horizontal="center"/>
    </xf>
    <xf numFmtId="0" fontId="22" fillId="0" borderId="60" xfId="40" applyFont="1" applyBorder="1" applyAlignment="1">
      <alignment horizontal="center"/>
    </xf>
    <xf numFmtId="4" fontId="22" fillId="0" borderId="40" xfId="0" applyNumberFormat="1" applyFont="1" applyFill="1" applyBorder="1" applyAlignment="1">
      <alignment horizontal="right"/>
    </xf>
    <xf numFmtId="0" fontId="28" fillId="0" borderId="53" xfId="40" applyFont="1" applyBorder="1" applyAlignment="1">
      <alignment horizontal="center"/>
    </xf>
    <xf numFmtId="0" fontId="32" fillId="0" borderId="13" xfId="40" applyFont="1" applyBorder="1" applyAlignment="1">
      <alignment horizontal="center"/>
    </xf>
    <xf numFmtId="0" fontId="28" fillId="0" borderId="84" xfId="40" applyFont="1" applyBorder="1" applyAlignment="1">
      <alignment horizontal="center"/>
    </xf>
    <xf numFmtId="0" fontId="22" fillId="0" borderId="15" xfId="40" applyFont="1" applyBorder="1" applyAlignment="1">
      <alignment horizontal="center"/>
    </xf>
    <xf numFmtId="0" fontId="28" fillId="0" borderId="61" xfId="40" applyFont="1" applyBorder="1" applyAlignment="1">
      <alignment horizontal="center"/>
    </xf>
    <xf numFmtId="0" fontId="28" fillId="0" borderId="85" xfId="40" applyFont="1" applyBorder="1" applyAlignment="1">
      <alignment horizontal="center"/>
    </xf>
    <xf numFmtId="0" fontId="28" fillId="0" borderId="86" xfId="40" applyFont="1" applyBorder="1" applyAlignment="1">
      <alignment horizontal="center"/>
    </xf>
    <xf numFmtId="0" fontId="32" fillId="0" borderId="63" xfId="40" applyFont="1" applyBorder="1" applyAlignment="1">
      <alignment horizontal="center"/>
    </xf>
    <xf numFmtId="4" fontId="30" fillId="0" borderId="23" xfId="41" applyNumberFormat="1" applyFont="1" applyBorder="1" applyAlignment="1">
      <alignment horizontal="right" vertical="center"/>
    </xf>
    <xf numFmtId="4" fontId="22" fillId="0" borderId="23" xfId="41" applyNumberFormat="1" applyFont="1" applyFill="1" applyBorder="1" applyAlignment="1">
      <alignment horizontal="right" vertical="center"/>
    </xf>
    <xf numFmtId="0" fontId="28" fillId="0" borderId="37" xfId="41" applyFont="1" applyFill="1" applyBorder="1" applyAlignment="1">
      <alignment horizontal="center"/>
    </xf>
    <xf numFmtId="0" fontId="32" fillId="0" borderId="38" xfId="41" applyFont="1" applyBorder="1" applyAlignment="1">
      <alignment horizontal="center"/>
    </xf>
    <xf numFmtId="0" fontId="6" fillId="0" borderId="38" xfId="41" applyBorder="1" applyAlignment="1">
      <alignment horizontal="center"/>
    </xf>
    <xf numFmtId="0" fontId="22" fillId="0" borderId="35" xfId="41" applyFont="1" applyBorder="1" applyAlignment="1">
      <alignment horizontal="center"/>
    </xf>
    <xf numFmtId="4" fontId="28" fillId="32" borderId="18" xfId="41" applyNumberFormat="1" applyFont="1" applyFill="1" applyBorder="1"/>
    <xf numFmtId="4" fontId="35" fillId="0" borderId="18" xfId="40" applyNumberFormat="1" applyFont="1" applyFill="1" applyBorder="1" applyAlignment="1">
      <alignment horizontal="right"/>
    </xf>
    <xf numFmtId="0" fontId="34" fillId="0" borderId="37" xfId="40" applyFont="1" applyBorder="1" applyAlignment="1">
      <alignment horizontal="center"/>
    </xf>
    <xf numFmtId="0" fontId="34" fillId="0" borderId="35" xfId="40" applyFont="1" applyBorder="1" applyAlignment="1">
      <alignment horizontal="center"/>
    </xf>
    <xf numFmtId="4" fontId="22" fillId="0" borderId="52" xfId="0" applyNumberFormat="1" applyFont="1" applyFill="1" applyBorder="1" applyAlignment="1">
      <alignment horizontal="right" vertical="center" wrapText="1"/>
    </xf>
    <xf numFmtId="0" fontId="32" fillId="0" borderId="16" xfId="40" applyFont="1" applyBorder="1" applyAlignment="1">
      <alignment horizontal="center"/>
    </xf>
    <xf numFmtId="0" fontId="28" fillId="0" borderId="16" xfId="40" applyFont="1" applyBorder="1" applyAlignment="1">
      <alignment horizontal="center"/>
    </xf>
    <xf numFmtId="0" fontId="22" fillId="0" borderId="31" xfId="40" applyFont="1" applyBorder="1" applyAlignment="1">
      <alignment horizontal="center"/>
    </xf>
    <xf numFmtId="0" fontId="22" fillId="0" borderId="28" xfId="40" applyFont="1" applyBorder="1" applyAlignment="1">
      <alignment horizontal="center"/>
    </xf>
    <xf numFmtId="4" fontId="22" fillId="0" borderId="40" xfId="0" applyNumberFormat="1" applyFont="1" applyFill="1" applyBorder="1" applyAlignment="1">
      <alignment horizontal="right" vertical="center" wrapText="1"/>
    </xf>
    <xf numFmtId="4" fontId="22" fillId="0" borderId="69" xfId="0" applyNumberFormat="1" applyFont="1" applyFill="1" applyBorder="1" applyAlignment="1">
      <alignment horizontal="right" vertical="center" wrapText="1"/>
    </xf>
    <xf numFmtId="0" fontId="28" fillId="0" borderId="80" xfId="40" applyFont="1" applyBorder="1" applyAlignment="1">
      <alignment horizontal="center"/>
    </xf>
    <xf numFmtId="0" fontId="28" fillId="0" borderId="81" xfId="40" applyFont="1" applyBorder="1" applyAlignment="1">
      <alignment horizontal="center"/>
    </xf>
    <xf numFmtId="0" fontId="22" fillId="0" borderId="42" xfId="40" applyFont="1" applyBorder="1" applyAlignment="1">
      <alignment horizontal="center"/>
    </xf>
    <xf numFmtId="4" fontId="22" fillId="32" borderId="69" xfId="0" applyNumberFormat="1" applyFont="1" applyFill="1" applyBorder="1" applyAlignment="1">
      <alignment vertical="center" wrapText="1"/>
    </xf>
    <xf numFmtId="4" fontId="30" fillId="0" borderId="87" xfId="41" applyNumberFormat="1" applyFont="1" applyBorder="1" applyAlignment="1">
      <alignment horizontal="right" vertical="center"/>
    </xf>
    <xf numFmtId="0" fontId="34" fillId="0" borderId="74" xfId="41" applyFont="1" applyBorder="1" applyAlignment="1">
      <alignment horizontal="center"/>
    </xf>
    <xf numFmtId="0" fontId="34" fillId="0" borderId="83" xfId="41" applyFont="1" applyBorder="1" applyAlignment="1">
      <alignment horizontal="center"/>
    </xf>
    <xf numFmtId="0" fontId="35" fillId="0" borderId="83" xfId="41" applyFont="1" applyBorder="1" applyAlignment="1">
      <alignment horizontal="center"/>
    </xf>
    <xf numFmtId="0" fontId="34" fillId="0" borderId="43" xfId="41" applyFont="1" applyBorder="1" applyAlignment="1">
      <alignment horizontal="center"/>
    </xf>
    <xf numFmtId="4" fontId="35" fillId="0" borderId="39" xfId="41" applyNumberFormat="1" applyFont="1" applyFill="1" applyBorder="1"/>
    <xf numFmtId="0" fontId="28" fillId="0" borderId="23" xfId="41" applyFont="1" applyBorder="1" applyAlignment="1">
      <alignment horizontal="center"/>
    </xf>
    <xf numFmtId="0" fontId="32" fillId="0" borderId="10" xfId="41" applyFont="1" applyBorder="1" applyAlignment="1">
      <alignment horizontal="center"/>
    </xf>
    <xf numFmtId="0" fontId="6" fillId="0" borderId="10" xfId="41" applyBorder="1" applyAlignment="1">
      <alignment horizontal="center"/>
    </xf>
    <xf numFmtId="0" fontId="22" fillId="0" borderId="31" xfId="41" applyFont="1" applyBorder="1" applyAlignment="1">
      <alignment horizontal="center"/>
    </xf>
    <xf numFmtId="0" fontId="28" fillId="0" borderId="86" xfId="41" applyFont="1" applyBorder="1" applyAlignment="1">
      <alignment horizontal="center"/>
    </xf>
    <xf numFmtId="0" fontId="32" fillId="0" borderId="63" xfId="41" applyFont="1" applyBorder="1" applyAlignment="1">
      <alignment horizontal="center"/>
    </xf>
    <xf numFmtId="0" fontId="6" fillId="0" borderId="63" xfId="41" applyBorder="1" applyAlignment="1">
      <alignment horizontal="center"/>
    </xf>
    <xf numFmtId="0" fontId="22" fillId="0" borderId="82" xfId="41" applyFont="1" applyBorder="1" applyAlignment="1">
      <alignment horizontal="center"/>
    </xf>
    <xf numFmtId="4" fontId="28" fillId="32" borderId="34" xfId="41" applyNumberFormat="1" applyFont="1" applyFill="1" applyBorder="1"/>
    <xf numFmtId="0" fontId="22" fillId="0" borderId="0" xfId="41" applyFont="1" applyBorder="1" applyAlignment="1">
      <alignment horizontal="center" vertical="center" textRotation="90"/>
    </xf>
    <xf numFmtId="0" fontId="32" fillId="0" borderId="0" xfId="41" applyFont="1" applyBorder="1" applyAlignment="1">
      <alignment horizontal="center"/>
    </xf>
    <xf numFmtId="0" fontId="6" fillId="0" borderId="0" xfId="41" applyBorder="1" applyAlignment="1">
      <alignment horizontal="center"/>
    </xf>
    <xf numFmtId="0" fontId="30" fillId="0" borderId="23" xfId="41" applyFont="1" applyBorder="1" applyAlignment="1">
      <alignment horizontal="center" vertical="center"/>
    </xf>
    <xf numFmtId="164" fontId="35" fillId="0" borderId="18" xfId="41" applyNumberFormat="1" applyFont="1" applyFill="1" applyBorder="1"/>
    <xf numFmtId="49" fontId="32" fillId="0" borderId="25" xfId="41" applyNumberFormat="1" applyFont="1" applyBorder="1" applyAlignment="1">
      <alignment horizontal="center" vertical="center"/>
    </xf>
    <xf numFmtId="49" fontId="22" fillId="0" borderId="10" xfId="41" applyNumberFormat="1" applyFont="1" applyBorder="1" applyAlignment="1">
      <alignment horizontal="center"/>
    </xf>
    <xf numFmtId="0" fontId="32" fillId="0" borderId="10" xfId="41" applyFont="1" applyFill="1" applyBorder="1" applyAlignment="1">
      <alignment horizontal="center"/>
    </xf>
    <xf numFmtId="164" fontId="32" fillId="32" borderId="25" xfId="41" applyNumberFormat="1" applyFont="1" applyFill="1" applyBorder="1"/>
    <xf numFmtId="0" fontId="32" fillId="0" borderId="48" xfId="41" applyFont="1" applyBorder="1" applyAlignment="1">
      <alignment horizontal="center" vertical="center"/>
    </xf>
    <xf numFmtId="49" fontId="22" fillId="0" borderId="16" xfId="41" applyNumberFormat="1" applyFont="1" applyBorder="1" applyAlignment="1">
      <alignment horizontal="center"/>
    </xf>
    <xf numFmtId="164" fontId="32" fillId="32" borderId="52" xfId="41" applyNumberFormat="1" applyFont="1" applyFill="1" applyBorder="1"/>
    <xf numFmtId="0" fontId="32" fillId="0" borderId="50" xfId="41" applyFont="1" applyFill="1" applyBorder="1" applyAlignment="1">
      <alignment horizontal="center" vertical="center"/>
    </xf>
    <xf numFmtId="49" fontId="22" fillId="0" borderId="13" xfId="41" applyNumberFormat="1" applyFont="1" applyBorder="1" applyAlignment="1">
      <alignment horizontal="center"/>
    </xf>
    <xf numFmtId="4" fontId="32" fillId="32" borderId="40" xfId="41" applyNumberFormat="1" applyFont="1" applyFill="1" applyBorder="1"/>
    <xf numFmtId="0" fontId="22" fillId="0" borderId="13" xfId="41" applyFont="1" applyBorder="1" applyAlignment="1">
      <alignment horizontal="center"/>
    </xf>
    <xf numFmtId="49" fontId="22" fillId="0" borderId="81" xfId="41" applyNumberFormat="1" applyFont="1" applyBorder="1" applyAlignment="1">
      <alignment horizontal="center"/>
    </xf>
    <xf numFmtId="49" fontId="28" fillId="0" borderId="0" xfId="41" applyNumberFormat="1" applyFont="1" applyBorder="1" applyAlignment="1">
      <alignment horizontal="center"/>
    </xf>
    <xf numFmtId="0" fontId="28" fillId="0" borderId="0" xfId="41" applyFont="1" applyBorder="1" applyAlignment="1">
      <alignment horizontal="left"/>
    </xf>
    <xf numFmtId="49" fontId="28" fillId="0" borderId="68" xfId="41" applyNumberFormat="1" applyFont="1" applyFill="1" applyBorder="1" applyAlignment="1">
      <alignment horizontal="center"/>
    </xf>
    <xf numFmtId="0" fontId="32" fillId="0" borderId="30" xfId="41" applyFont="1" applyBorder="1" applyAlignment="1">
      <alignment horizontal="center"/>
    </xf>
    <xf numFmtId="4" fontId="32" fillId="32" borderId="25" xfId="41" applyNumberFormat="1" applyFont="1" applyFill="1" applyBorder="1"/>
    <xf numFmtId="49" fontId="32" fillId="0" borderId="86" xfId="41" applyNumberFormat="1" applyFont="1" applyFill="1" applyBorder="1" applyAlignment="1">
      <alignment horizontal="center" vertical="center"/>
    </xf>
    <xf numFmtId="0" fontId="22" fillId="0" borderId="54" xfId="41" applyFont="1" applyBorder="1" applyAlignment="1">
      <alignment horizontal="center"/>
    </xf>
    <xf numFmtId="49" fontId="22" fillId="0" borderId="63" xfId="41" applyNumberFormat="1" applyFont="1" applyBorder="1" applyAlignment="1">
      <alignment horizontal="center"/>
    </xf>
    <xf numFmtId="0" fontId="32" fillId="0" borderId="42" xfId="41" applyFont="1" applyBorder="1" applyAlignment="1">
      <alignment horizontal="center"/>
    </xf>
    <xf numFmtId="4" fontId="32" fillId="32" borderId="34" xfId="41" applyNumberFormat="1" applyFont="1" applyFill="1" applyBorder="1"/>
    <xf numFmtId="0" fontId="22" fillId="0" borderId="61" xfId="40" applyFont="1" applyFill="1" applyBorder="1" applyAlignment="1">
      <alignment horizontal="left"/>
    </xf>
    <xf numFmtId="0" fontId="22" fillId="0" borderId="53" xfId="40" applyFont="1" applyFill="1" applyBorder="1" applyAlignment="1">
      <alignment horizontal="left"/>
    </xf>
    <xf numFmtId="0" fontId="34" fillId="0" borderId="41" xfId="41" applyFont="1" applyBorder="1" applyAlignment="1">
      <alignment horizontal="left"/>
    </xf>
    <xf numFmtId="0" fontId="32" fillId="0" borderId="88" xfId="41" applyFont="1" applyBorder="1" applyAlignment="1">
      <alignment horizontal="left"/>
    </xf>
    <xf numFmtId="0" fontId="32" fillId="0" borderId="29" xfId="41" applyFont="1" applyBorder="1" applyAlignment="1">
      <alignment horizontal="left"/>
    </xf>
    <xf numFmtId="0" fontId="32" fillId="0" borderId="89" xfId="41" applyFont="1" applyBorder="1" applyAlignment="1">
      <alignment horizontal="left"/>
    </xf>
    <xf numFmtId="0" fontId="35" fillId="0" borderId="41" xfId="41" applyFont="1" applyBorder="1" applyAlignment="1">
      <alignment horizontal="left"/>
    </xf>
    <xf numFmtId="0" fontId="32" fillId="0" borderId="90" xfId="41" applyFont="1" applyBorder="1" applyAlignment="1">
      <alignment horizontal="left"/>
    </xf>
    <xf numFmtId="0" fontId="35" fillId="0" borderId="74" xfId="40" applyFont="1" applyBorder="1" applyAlignment="1">
      <alignment horizontal="left"/>
    </xf>
    <xf numFmtId="0" fontId="35" fillId="0" borderId="37" xfId="40" applyFont="1" applyBorder="1" applyAlignment="1">
      <alignment horizontal="left"/>
    </xf>
    <xf numFmtId="0" fontId="28" fillId="0" borderId="68" xfId="40" applyFont="1" applyBorder="1" applyAlignment="1">
      <alignment horizontal="left"/>
    </xf>
    <xf numFmtId="0" fontId="28" fillId="0" borderId="61" xfId="40" applyFont="1" applyBorder="1" applyAlignment="1">
      <alignment horizontal="left"/>
    </xf>
    <xf numFmtId="0" fontId="28" fillId="0" borderId="91" xfId="41" applyFont="1" applyBorder="1" applyAlignment="1">
      <alignment horizontal="left"/>
    </xf>
    <xf numFmtId="0" fontId="35" fillId="0" borderId="41" xfId="40" applyFont="1" applyBorder="1" applyAlignment="1">
      <alignment horizontal="left"/>
    </xf>
    <xf numFmtId="0" fontId="28" fillId="0" borderId="84" xfId="40" applyFont="1" applyBorder="1" applyAlignment="1">
      <alignment horizontal="left"/>
    </xf>
    <xf numFmtId="0" fontId="28" fillId="0" borderId="85" xfId="40" applyFont="1" applyBorder="1" applyAlignment="1">
      <alignment horizontal="left"/>
    </xf>
    <xf numFmtId="0" fontId="28" fillId="0" borderId="58" xfId="40" applyFont="1" applyBorder="1" applyAlignment="1">
      <alignment horizontal="left"/>
    </xf>
    <xf numFmtId="0" fontId="28" fillId="0" borderId="41" xfId="41" applyFont="1" applyBorder="1" applyAlignment="1">
      <alignment horizontal="left"/>
    </xf>
    <xf numFmtId="0" fontId="32" fillId="0" borderId="84" xfId="44" applyFont="1" applyBorder="1" applyAlignment="1">
      <alignment horizontal="left"/>
    </xf>
    <xf numFmtId="0" fontId="32" fillId="0" borderId="58" xfId="44" applyFont="1" applyBorder="1" applyAlignment="1">
      <alignment horizontal="left"/>
    </xf>
    <xf numFmtId="0" fontId="32" fillId="0" borderId="53" xfId="41" applyFont="1" applyBorder="1" applyAlignment="1">
      <alignment horizontal="left"/>
    </xf>
    <xf numFmtId="0" fontId="32" fillId="0" borderId="61" xfId="41" applyFont="1" applyBorder="1" applyAlignment="1">
      <alignment horizontal="left"/>
    </xf>
    <xf numFmtId="0" fontId="28" fillId="0" borderId="61" xfId="41" applyFont="1" applyBorder="1" applyAlignment="1">
      <alignment horizontal="left"/>
    </xf>
    <xf numFmtId="0" fontId="28" fillId="0" borderId="80" xfId="41" applyFont="1" applyBorder="1" applyAlignment="1">
      <alignment horizontal="left"/>
    </xf>
    <xf numFmtId="0" fontId="32" fillId="0" borderId="59" xfId="41" applyFont="1" applyBorder="1" applyAlignment="1">
      <alignment horizontal="left"/>
    </xf>
    <xf numFmtId="0" fontId="32" fillId="0" borderId="58" xfId="41" applyFont="1" applyBorder="1" applyAlignment="1">
      <alignment horizontal="left"/>
    </xf>
    <xf numFmtId="4" fontId="28" fillId="0" borderId="40" xfId="40" applyNumberFormat="1" applyFont="1" applyFill="1" applyBorder="1"/>
    <xf numFmtId="4" fontId="22" fillId="32" borderId="40" xfId="37" applyNumberFormat="1" applyFont="1" applyFill="1" applyBorder="1"/>
    <xf numFmtId="4" fontId="22" fillId="32" borderId="52" xfId="37" applyNumberFormat="1" applyFont="1" applyFill="1" applyBorder="1"/>
    <xf numFmtId="4" fontId="30" fillId="32" borderId="40" xfId="37" applyNumberFormat="1" applyFont="1" applyFill="1" applyBorder="1"/>
    <xf numFmtId="4" fontId="30" fillId="32" borderId="69" xfId="37" applyNumberFormat="1" applyFont="1" applyFill="1" applyBorder="1"/>
    <xf numFmtId="49" fontId="27" fillId="0" borderId="0" xfId="45" applyNumberFormat="1" applyFont="1" applyFill="1" applyAlignment="1">
      <alignment horizontal="center" wrapText="1"/>
    </xf>
    <xf numFmtId="4" fontId="37" fillId="0" borderId="18" xfId="0" applyNumberFormat="1" applyFont="1" applyFill="1" applyBorder="1" applyAlignment="1">
      <alignment vertical="center" wrapText="1"/>
    </xf>
    <xf numFmtId="164" fontId="22" fillId="0" borderId="0" xfId="0" applyNumberFormat="1" applyFont="1"/>
    <xf numFmtId="0" fontId="22" fillId="0" borderId="54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/>
    </xf>
    <xf numFmtId="0" fontId="30" fillId="0" borderId="27" xfId="45" applyFont="1" applyBorder="1" applyAlignment="1">
      <alignment horizontal="center" vertical="center"/>
    </xf>
    <xf numFmtId="49" fontId="30" fillId="0" borderId="10" xfId="45" applyNumberFormat="1" applyFont="1" applyBorder="1" applyAlignment="1">
      <alignment horizontal="center" vertical="center"/>
    </xf>
    <xf numFmtId="0" fontId="30" fillId="0" borderId="10" xfId="45" applyFont="1" applyBorder="1" applyAlignment="1">
      <alignment vertical="center"/>
    </xf>
    <xf numFmtId="4" fontId="22" fillId="0" borderId="92" xfId="45" applyNumberFormat="1" applyFont="1" applyFill="1" applyBorder="1" applyAlignment="1">
      <alignment horizontal="center" vertical="center" wrapText="1"/>
    </xf>
    <xf numFmtId="0" fontId="22" fillId="0" borderId="12" xfId="45" applyFont="1" applyBorder="1" applyAlignment="1">
      <alignment horizontal="center" vertical="center"/>
    </xf>
    <xf numFmtId="49" fontId="22" fillId="0" borderId="13" xfId="45" applyNumberFormat="1" applyFont="1" applyBorder="1" applyAlignment="1">
      <alignment horizontal="center" vertical="center"/>
    </xf>
    <xf numFmtId="0" fontId="22" fillId="0" borderId="13" xfId="45" applyFont="1" applyBorder="1" applyAlignment="1">
      <alignment vertical="center"/>
    </xf>
    <xf numFmtId="4" fontId="22" fillId="31" borderId="40" xfId="0" applyNumberFormat="1" applyFont="1" applyFill="1" applyBorder="1" applyAlignment="1">
      <alignment vertical="center"/>
    </xf>
    <xf numFmtId="4" fontId="22" fillId="32" borderId="40" xfId="0" applyNumberFormat="1" applyFont="1" applyFill="1" applyBorder="1" applyAlignment="1">
      <alignment vertical="center"/>
    </xf>
    <xf numFmtId="4" fontId="22" fillId="0" borderId="93" xfId="45" applyNumberFormat="1" applyFont="1" applyFill="1" applyBorder="1" applyAlignment="1">
      <alignment horizontal="center" vertical="center" wrapText="1"/>
    </xf>
    <xf numFmtId="0" fontId="30" fillId="0" borderId="12" xfId="45" applyFont="1" applyBorder="1" applyAlignment="1">
      <alignment horizontal="center" vertical="center"/>
    </xf>
    <xf numFmtId="49" fontId="30" fillId="0" borderId="13" xfId="45" applyNumberFormat="1" applyFont="1" applyBorder="1" applyAlignment="1">
      <alignment horizontal="center" vertical="center"/>
    </xf>
    <xf numFmtId="0" fontId="30" fillId="0" borderId="13" xfId="45" applyFont="1" applyBorder="1" applyAlignment="1">
      <alignment vertical="center"/>
    </xf>
    <xf numFmtId="4" fontId="30" fillId="31" borderId="40" xfId="0" applyNumberFormat="1" applyFont="1" applyFill="1" applyBorder="1" applyAlignment="1">
      <alignment vertical="center"/>
    </xf>
    <xf numFmtId="4" fontId="30" fillId="32" borderId="40" xfId="0" applyNumberFormat="1" applyFont="1" applyFill="1" applyBorder="1" applyAlignment="1">
      <alignment vertical="center"/>
    </xf>
    <xf numFmtId="4" fontId="22" fillId="0" borderId="94" xfId="45" applyNumberFormat="1" applyFont="1" applyFill="1" applyBorder="1" applyAlignment="1">
      <alignment horizontal="center" vertical="center" wrapText="1"/>
    </xf>
    <xf numFmtId="0" fontId="22" fillId="0" borderId="13" xfId="45" applyFont="1" applyBorder="1" applyAlignment="1">
      <alignment vertical="center" wrapText="1"/>
    </xf>
    <xf numFmtId="4" fontId="22" fillId="0" borderId="95" xfId="45" applyNumberFormat="1" applyFont="1" applyFill="1" applyBorder="1" applyAlignment="1">
      <alignment horizontal="center" vertical="center" wrapText="1"/>
    </xf>
    <xf numFmtId="0" fontId="22" fillId="0" borderId="12" xfId="45" applyFont="1" applyFill="1" applyBorder="1" applyAlignment="1">
      <alignment horizontal="center" vertical="center"/>
    </xf>
    <xf numFmtId="49" fontId="22" fillId="0" borderId="13" xfId="45" applyNumberFormat="1" applyFont="1" applyFill="1" applyBorder="1" applyAlignment="1">
      <alignment horizontal="center" vertical="center"/>
    </xf>
    <xf numFmtId="0" fontId="22" fillId="0" borderId="13" xfId="45" applyFont="1" applyFill="1" applyBorder="1" applyAlignment="1">
      <alignment vertical="center"/>
    </xf>
    <xf numFmtId="0" fontId="22" fillId="0" borderId="26" xfId="45" applyFont="1" applyFill="1" applyBorder="1" applyAlignment="1">
      <alignment horizontal="center" vertical="center"/>
    </xf>
    <xf numFmtId="49" fontId="22" fillId="0" borderId="16" xfId="45" applyNumberFormat="1" applyFont="1" applyFill="1" applyBorder="1" applyAlignment="1">
      <alignment horizontal="center" vertical="center"/>
    </xf>
    <xf numFmtId="0" fontId="30" fillId="0" borderId="26" xfId="45" applyFont="1" applyBorder="1" applyAlignment="1">
      <alignment horizontal="center" vertical="center"/>
    </xf>
    <xf numFmtId="49" fontId="30" fillId="0" borderId="16" xfId="45" applyNumberFormat="1" applyFont="1" applyBorder="1" applyAlignment="1">
      <alignment horizontal="center" vertical="center"/>
    </xf>
    <xf numFmtId="0" fontId="30" fillId="0" borderId="16" xfId="45" applyFont="1" applyBorder="1" applyAlignment="1">
      <alignment vertical="center"/>
    </xf>
    <xf numFmtId="0" fontId="22" fillId="0" borderId="54" xfId="45" applyFont="1" applyBorder="1" applyAlignment="1">
      <alignment horizontal="center" vertical="center"/>
    </xf>
    <xf numFmtId="49" fontId="22" fillId="0" borderId="63" xfId="45" applyNumberFormat="1" applyFont="1" applyBorder="1" applyAlignment="1">
      <alignment horizontal="center" vertical="center"/>
    </xf>
    <xf numFmtId="0" fontId="22" fillId="0" borderId="63" xfId="45" applyFont="1" applyBorder="1" applyAlignment="1">
      <alignment vertical="center"/>
    </xf>
    <xf numFmtId="0" fontId="22" fillId="0" borderId="0" xfId="45" applyFont="1" applyBorder="1" applyAlignment="1">
      <alignment horizontal="center" vertical="center"/>
    </xf>
    <xf numFmtId="49" fontId="22" fillId="0" borderId="0" xfId="45" applyNumberFormat="1" applyFont="1" applyBorder="1" applyAlignment="1">
      <alignment horizontal="center" vertical="center"/>
    </xf>
    <xf numFmtId="0" fontId="22" fillId="0" borderId="0" xfId="45" applyFont="1" applyBorder="1" applyAlignment="1">
      <alignment vertical="center"/>
    </xf>
    <xf numFmtId="4" fontId="22" fillId="33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center" vertical="center" wrapText="1"/>
    </xf>
    <xf numFmtId="4" fontId="37" fillId="0" borderId="18" xfId="45" applyNumberFormat="1" applyFont="1" applyFill="1" applyBorder="1" applyAlignment="1">
      <alignment horizontal="center" vertical="center" wrapText="1"/>
    </xf>
    <xf numFmtId="4" fontId="22" fillId="0" borderId="30" xfId="45" applyNumberFormat="1" applyFont="1" applyFill="1" applyBorder="1" applyAlignment="1">
      <alignment horizontal="center" vertical="center" wrapText="1"/>
    </xf>
    <xf numFmtId="4" fontId="22" fillId="0" borderId="40" xfId="45" applyNumberFormat="1" applyFont="1" applyFill="1" applyBorder="1" applyAlignment="1">
      <alignment horizontal="center" vertical="center" wrapText="1"/>
    </xf>
    <xf numFmtId="0" fontId="22" fillId="0" borderId="67" xfId="45" applyFont="1" applyBorder="1" applyAlignment="1">
      <alignment horizontal="center" vertical="center"/>
    </xf>
    <xf numFmtId="49" fontId="22" fillId="0" borderId="96" xfId="45" applyNumberFormat="1" applyFont="1" applyFill="1" applyBorder="1" applyAlignment="1">
      <alignment horizontal="center" vertical="center"/>
    </xf>
    <xf numFmtId="0" fontId="22" fillId="0" borderId="0" xfId="45" applyFont="1" applyBorder="1" applyAlignment="1">
      <alignment vertical="center" wrapText="1"/>
    </xf>
    <xf numFmtId="4" fontId="22" fillId="0" borderId="0" xfId="45" applyNumberFormat="1" applyFont="1" applyFill="1" applyBorder="1" applyAlignment="1">
      <alignment horizontal="center" vertical="center" wrapText="1"/>
    </xf>
    <xf numFmtId="4" fontId="30" fillId="31" borderId="25" xfId="0" applyNumberFormat="1" applyFont="1" applyFill="1" applyBorder="1"/>
    <xf numFmtId="4" fontId="30" fillId="32" borderId="25" xfId="0" applyNumberFormat="1" applyFont="1" applyFill="1" applyBorder="1"/>
    <xf numFmtId="4" fontId="22" fillId="31" borderId="52" xfId="0" applyNumberFormat="1" applyFont="1" applyFill="1" applyBorder="1"/>
    <xf numFmtId="4" fontId="22" fillId="32" borderId="52" xfId="0" applyNumberFormat="1" applyFont="1" applyFill="1" applyBorder="1"/>
    <xf numFmtId="0" fontId="31" fillId="0" borderId="0" xfId="40" applyFont="1" applyAlignment="1"/>
    <xf numFmtId="4" fontId="37" fillId="0" borderId="36" xfId="0" applyNumberFormat="1" applyFont="1" applyFill="1" applyBorder="1" applyAlignment="1">
      <alignment vertical="center" wrapText="1"/>
    </xf>
    <xf numFmtId="0" fontId="22" fillId="0" borderId="97" xfId="48" applyFont="1" applyBorder="1" applyAlignment="1">
      <alignment horizontal="center" vertical="center" wrapText="1"/>
    </xf>
    <xf numFmtId="49" fontId="22" fillId="0" borderId="98" xfId="48" applyNumberFormat="1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vertical="center" wrapText="1"/>
    </xf>
    <xf numFmtId="4" fontId="22" fillId="32" borderId="25" xfId="37" applyNumberFormat="1" applyFont="1" applyFill="1" applyBorder="1" applyAlignment="1">
      <alignment vertical="center" wrapText="1"/>
    </xf>
    <xf numFmtId="0" fontId="22" fillId="0" borderId="99" xfId="48" applyFont="1" applyBorder="1" applyAlignment="1">
      <alignment vertical="center" wrapText="1"/>
    </xf>
    <xf numFmtId="4" fontId="22" fillId="0" borderId="13" xfId="0" applyNumberFormat="1" applyFont="1" applyBorder="1" applyAlignment="1">
      <alignment vertical="center" wrapText="1"/>
    </xf>
    <xf numFmtId="4" fontId="22" fillId="0" borderId="15" xfId="48" applyNumberFormat="1" applyFont="1" applyBorder="1" applyAlignment="1">
      <alignment vertical="center" wrapText="1"/>
    </xf>
    <xf numFmtId="4" fontId="22" fillId="32" borderId="52" xfId="37" applyNumberFormat="1" applyFont="1" applyFill="1" applyBorder="1" applyAlignment="1">
      <alignment vertical="center" wrapText="1"/>
    </xf>
    <xf numFmtId="0" fontId="22" fillId="0" borderId="45" xfId="48" applyFont="1" applyBorder="1" applyAlignment="1">
      <alignment horizontal="center" vertical="center" wrapText="1"/>
    </xf>
    <xf numFmtId="49" fontId="22" fillId="0" borderId="100" xfId="48" applyNumberFormat="1" applyFont="1" applyBorder="1" applyAlignment="1">
      <alignment horizontal="center" vertical="center" wrapText="1"/>
    </xf>
    <xf numFmtId="0" fontId="22" fillId="0" borderId="101" xfId="48" applyFont="1" applyBorder="1" applyAlignment="1">
      <alignment vertical="center" wrapText="1"/>
    </xf>
    <xf numFmtId="0" fontId="22" fillId="0" borderId="46" xfId="48" applyFont="1" applyBorder="1" applyAlignment="1">
      <alignment horizontal="center" vertical="center" wrapText="1"/>
    </xf>
    <xf numFmtId="49" fontId="22" fillId="0" borderId="102" xfId="48" applyNumberFormat="1" applyFont="1" applyBorder="1" applyAlignment="1">
      <alignment horizontal="center" vertical="center" wrapText="1"/>
    </xf>
    <xf numFmtId="0" fontId="22" fillId="0" borderId="103" xfId="48" applyFont="1" applyBorder="1" applyAlignment="1">
      <alignment vertical="center" wrapText="1"/>
    </xf>
    <xf numFmtId="4" fontId="22" fillId="0" borderId="63" xfId="0" applyNumberFormat="1" applyFont="1" applyBorder="1" applyAlignment="1">
      <alignment vertical="center" wrapText="1"/>
    </xf>
    <xf numFmtId="4" fontId="22" fillId="0" borderId="64" xfId="48" applyNumberFormat="1" applyFont="1" applyBorder="1" applyAlignment="1">
      <alignment vertical="center" wrapText="1"/>
    </xf>
    <xf numFmtId="4" fontId="22" fillId="32" borderId="69" xfId="37" applyNumberFormat="1" applyFont="1" applyFill="1" applyBorder="1" applyAlignment="1">
      <alignment vertical="center" wrapText="1"/>
    </xf>
    <xf numFmtId="49" fontId="38" fillId="0" borderId="0" xfId="45" applyNumberFormat="1" applyFont="1" applyFill="1" applyAlignment="1">
      <alignment horizontal="center" vertical="center"/>
    </xf>
    <xf numFmtId="4" fontId="22" fillId="0" borderId="35" xfId="0" applyNumberFormat="1" applyFont="1" applyFill="1" applyBorder="1" applyAlignment="1">
      <alignment horizontal="center" vertical="center" wrapText="1"/>
    </xf>
    <xf numFmtId="0" fontId="30" fillId="0" borderId="68" xfId="37" applyFont="1" applyFill="1" applyBorder="1" applyAlignment="1">
      <alignment horizontal="center"/>
    </xf>
    <xf numFmtId="49" fontId="30" fillId="0" borderId="10" xfId="48" applyNumberFormat="1" applyFont="1" applyFill="1" applyBorder="1" applyAlignment="1">
      <alignment horizontal="center"/>
    </xf>
    <xf numFmtId="0" fontId="30" fillId="0" borderId="90" xfId="48" applyFont="1" applyFill="1" applyBorder="1"/>
    <xf numFmtId="4" fontId="30" fillId="31" borderId="25" xfId="48" applyNumberFormat="1" applyFont="1" applyFill="1" applyBorder="1"/>
    <xf numFmtId="4" fontId="30" fillId="32" borderId="25" xfId="48" applyNumberFormat="1" applyFont="1" applyFill="1" applyBorder="1"/>
    <xf numFmtId="4" fontId="22" fillId="0" borderId="30" xfId="48" applyNumberFormat="1" applyFont="1" applyFill="1" applyBorder="1" applyAlignment="1">
      <alignment horizontal="center"/>
    </xf>
    <xf numFmtId="0" fontId="22" fillId="0" borderId="61" xfId="37" applyFont="1" applyFill="1" applyBorder="1" applyAlignment="1">
      <alignment horizontal="center"/>
    </xf>
    <xf numFmtId="0" fontId="22" fillId="0" borderId="13" xfId="48" applyFont="1" applyFill="1" applyBorder="1"/>
    <xf numFmtId="4" fontId="22" fillId="31" borderId="40" xfId="48" applyNumberFormat="1" applyFont="1" applyFill="1" applyBorder="1"/>
    <xf numFmtId="4" fontId="22" fillId="32" borderId="40" xfId="48" applyNumberFormat="1" applyFont="1" applyFill="1" applyBorder="1"/>
    <xf numFmtId="0" fontId="30" fillId="0" borderId="61" xfId="37" applyFont="1" applyFill="1" applyBorder="1" applyAlignment="1">
      <alignment horizontal="center"/>
    </xf>
    <xf numFmtId="49" fontId="30" fillId="0" borderId="13" xfId="48" applyNumberFormat="1" applyFont="1" applyFill="1" applyBorder="1" applyAlignment="1">
      <alignment horizontal="center"/>
    </xf>
    <xf numFmtId="0" fontId="30" fillId="0" borderId="13" xfId="48" applyFont="1" applyFill="1" applyBorder="1"/>
    <xf numFmtId="4" fontId="30" fillId="31" borderId="40" xfId="48" applyNumberFormat="1" applyFont="1" applyFill="1" applyBorder="1"/>
    <xf numFmtId="4" fontId="30" fillId="32" borderId="40" xfId="48" applyNumberFormat="1" applyFont="1" applyFill="1" applyBorder="1"/>
    <xf numFmtId="4" fontId="22" fillId="0" borderId="28" xfId="48" applyNumberFormat="1" applyFont="1" applyFill="1" applyBorder="1" applyAlignment="1">
      <alignment horizontal="center"/>
    </xf>
    <xf numFmtId="49" fontId="22" fillId="0" borderId="13" xfId="45" applyNumberFormat="1" applyFont="1" applyFill="1" applyBorder="1" applyAlignment="1">
      <alignment horizontal="center"/>
    </xf>
    <xf numFmtId="0" fontId="30" fillId="0" borderId="53" xfId="45" applyNumberFormat="1" applyFont="1" applyFill="1" applyBorder="1" applyAlignment="1">
      <alignment horizontal="center"/>
    </xf>
    <xf numFmtId="0" fontId="22" fillId="0" borderId="61" xfId="45" applyNumberFormat="1" applyFont="1" applyFill="1" applyBorder="1" applyAlignment="1">
      <alignment horizontal="center"/>
    </xf>
    <xf numFmtId="4" fontId="22" fillId="0" borderId="28" xfId="45" applyNumberFormat="1" applyFont="1" applyFill="1" applyBorder="1"/>
    <xf numFmtId="0" fontId="22" fillId="0" borderId="12" xfId="45" applyNumberFormat="1" applyFont="1" applyFill="1" applyBorder="1" applyAlignment="1">
      <alignment horizontal="center"/>
    </xf>
    <xf numFmtId="0" fontId="22" fillId="0" borderId="80" xfId="45" applyNumberFormat="1" applyFont="1" applyFill="1" applyBorder="1" applyAlignment="1">
      <alignment horizontal="center"/>
    </xf>
    <xf numFmtId="49" fontId="22" fillId="0" borderId="81" xfId="45" applyNumberFormat="1" applyFont="1" applyFill="1" applyBorder="1" applyAlignment="1">
      <alignment horizontal="center"/>
    </xf>
    <xf numFmtId="4" fontId="22" fillId="0" borderId="82" xfId="45" applyNumberFormat="1" applyFont="1" applyFill="1" applyBorder="1"/>
    <xf numFmtId="4" fontId="22" fillId="0" borderId="18" xfId="0" applyNumberFormat="1" applyFont="1" applyFill="1" applyBorder="1" applyAlignment="1">
      <alignment horizontal="center" vertical="center" wrapText="1"/>
    </xf>
    <xf numFmtId="0" fontId="30" fillId="0" borderId="12" xfId="37" applyFont="1" applyFill="1" applyBorder="1" applyAlignment="1">
      <alignment horizontal="center"/>
    </xf>
    <xf numFmtId="0" fontId="30" fillId="0" borderId="15" xfId="48" applyFont="1" applyFill="1" applyBorder="1"/>
    <xf numFmtId="0" fontId="22" fillId="0" borderId="15" xfId="48" applyFont="1" applyFill="1" applyBorder="1"/>
    <xf numFmtId="0" fontId="30" fillId="0" borderId="26" xfId="37" applyFont="1" applyFill="1" applyBorder="1" applyAlignment="1">
      <alignment horizontal="center"/>
    </xf>
    <xf numFmtId="49" fontId="30" fillId="0" borderId="16" xfId="48" applyNumberFormat="1" applyFont="1" applyFill="1" applyBorder="1" applyAlignment="1">
      <alignment horizontal="center"/>
    </xf>
    <xf numFmtId="0" fontId="30" fillId="0" borderId="17" xfId="48" applyFont="1" applyFill="1" applyBorder="1"/>
    <xf numFmtId="4" fontId="30" fillId="31" borderId="52" xfId="48" applyNumberFormat="1" applyFont="1" applyFill="1" applyBorder="1"/>
    <xf numFmtId="4" fontId="30" fillId="32" borderId="52" xfId="48" applyNumberFormat="1" applyFont="1" applyFill="1" applyBorder="1"/>
    <xf numFmtId="4" fontId="22" fillId="0" borderId="52" xfId="45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vertical="center" wrapText="1"/>
    </xf>
    <xf numFmtId="0" fontId="22" fillId="0" borderId="85" xfId="0" applyFont="1" applyBorder="1" applyAlignment="1">
      <alignment vertical="center" wrapText="1"/>
    </xf>
    <xf numFmtId="0" fontId="22" fillId="0" borderId="63" xfId="0" applyFont="1" applyBorder="1" applyAlignment="1">
      <alignment horizontal="center"/>
    </xf>
    <xf numFmtId="49" fontId="22" fillId="0" borderId="63" xfId="45" applyNumberFormat="1" applyFont="1" applyFill="1" applyBorder="1" applyAlignment="1">
      <alignment horizontal="center"/>
    </xf>
    <xf numFmtId="0" fontId="22" fillId="0" borderId="64" xfId="48" applyFont="1" applyFill="1" applyBorder="1"/>
    <xf numFmtId="4" fontId="22" fillId="31" borderId="69" xfId="48" applyNumberFormat="1" applyFont="1" applyFill="1" applyBorder="1"/>
    <xf numFmtId="4" fontId="22" fillId="32" borderId="69" xfId="48" applyNumberFormat="1" applyFont="1" applyFill="1" applyBorder="1"/>
    <xf numFmtId="4" fontId="22" fillId="0" borderId="69" xfId="45" applyNumberFormat="1" applyFont="1" applyFill="1" applyBorder="1" applyAlignment="1">
      <alignment horizontal="center" vertical="center" wrapText="1"/>
    </xf>
    <xf numFmtId="4" fontId="30" fillId="0" borderId="0" xfId="48" applyNumberFormat="1" applyFont="1" applyFill="1" applyBorder="1"/>
    <xf numFmtId="0" fontId="30" fillId="0" borderId="0" xfId="37" applyFont="1" applyFill="1" applyBorder="1" applyAlignment="1">
      <alignment horizontal="center"/>
    </xf>
    <xf numFmtId="49" fontId="30" fillId="0" borderId="0" xfId="48" applyNumberFormat="1" applyFont="1" applyFill="1" applyBorder="1" applyAlignment="1">
      <alignment horizontal="center"/>
    </xf>
    <xf numFmtId="0" fontId="30" fillId="0" borderId="0" xfId="48" applyFont="1" applyFill="1" applyBorder="1"/>
    <xf numFmtId="0" fontId="27" fillId="0" borderId="0" xfId="49" applyFont="1" applyFill="1" applyAlignment="1">
      <alignment horizontal="center"/>
    </xf>
    <xf numFmtId="0" fontId="25" fillId="0" borderId="0" xfId="45" applyFont="1" applyAlignment="1">
      <alignment horizontal="right"/>
    </xf>
    <xf numFmtId="4" fontId="29" fillId="0" borderId="70" xfId="0" applyNumberFormat="1" applyFont="1" applyFill="1" applyBorder="1" applyAlignment="1">
      <alignment horizontal="center" vertical="center" wrapText="1"/>
    </xf>
    <xf numFmtId="4" fontId="30" fillId="32" borderId="25" xfId="0" applyNumberFormat="1" applyFont="1" applyFill="1" applyBorder="1" applyAlignment="1">
      <alignment vertical="center" wrapText="1"/>
    </xf>
    <xf numFmtId="4" fontId="22" fillId="0" borderId="51" xfId="0" applyNumberFormat="1" applyFont="1" applyFill="1" applyBorder="1" applyAlignment="1">
      <alignment horizontal="center" vertical="center" wrapText="1"/>
    </xf>
    <xf numFmtId="0" fontId="22" fillId="0" borderId="85" xfId="45" applyFont="1" applyBorder="1" applyAlignment="1">
      <alignment horizontal="center" vertical="center" wrapText="1"/>
    </xf>
    <xf numFmtId="0" fontId="22" fillId="0" borderId="55" xfId="45" applyFont="1" applyBorder="1" applyAlignment="1">
      <alignment vertical="center"/>
    </xf>
    <xf numFmtId="4" fontId="22" fillId="0" borderId="66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/>
    </xf>
    <xf numFmtId="0" fontId="22" fillId="0" borderId="104" xfId="45" applyFont="1" applyBorder="1" applyAlignment="1">
      <alignment horizontal="center" vertical="center" wrapText="1"/>
    </xf>
    <xf numFmtId="4" fontId="22" fillId="32" borderId="50" xfId="0" applyNumberFormat="1" applyFont="1" applyFill="1" applyBorder="1" applyAlignment="1">
      <alignment vertical="center" wrapText="1"/>
    </xf>
    <xf numFmtId="0" fontId="22" fillId="0" borderId="62" xfId="0" applyFont="1" applyBorder="1" applyAlignment="1">
      <alignment horizontal="center"/>
    </xf>
    <xf numFmtId="0" fontId="22" fillId="0" borderId="58" xfId="45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/>
    </xf>
    <xf numFmtId="4" fontId="22" fillId="32" borderId="48" xfId="37" applyNumberFormat="1" applyFont="1" applyFill="1" applyBorder="1"/>
    <xf numFmtId="0" fontId="30" fillId="0" borderId="106" xfId="48" applyFont="1" applyBorder="1"/>
    <xf numFmtId="0" fontId="37" fillId="0" borderId="18" xfId="45" applyFont="1" applyBorder="1" applyAlignment="1">
      <alignment horizontal="center" vertical="center" wrapText="1"/>
    </xf>
    <xf numFmtId="0" fontId="37" fillId="0" borderId="91" xfId="45" applyFont="1" applyBorder="1" applyAlignment="1">
      <alignment horizontal="center" vertical="center" wrapText="1"/>
    </xf>
    <xf numFmtId="0" fontId="37" fillId="0" borderId="36" xfId="45" applyFont="1" applyBorder="1" applyAlignment="1">
      <alignment horizontal="center" vertical="center" wrapText="1"/>
    </xf>
    <xf numFmtId="0" fontId="22" fillId="33" borderId="0" xfId="0" applyFont="1" applyFill="1"/>
    <xf numFmtId="0" fontId="22" fillId="0" borderId="107" xfId="45" applyFont="1" applyBorder="1" applyAlignment="1">
      <alignment horizontal="center" vertical="center" wrapText="1"/>
    </xf>
    <xf numFmtId="49" fontId="22" fillId="0" borderId="108" xfId="45" applyNumberFormat="1" applyFont="1" applyBorder="1" applyAlignment="1">
      <alignment horizontal="center" vertical="center" wrapText="1"/>
    </xf>
    <xf numFmtId="0" fontId="28" fillId="0" borderId="109" xfId="52" applyFont="1" applyBorder="1" applyAlignment="1">
      <alignment horizontal="left" vertical="center" wrapText="1"/>
    </xf>
    <xf numFmtId="4" fontId="22" fillId="0" borderId="64" xfId="0" applyNumberFormat="1" applyFont="1" applyBorder="1" applyAlignment="1">
      <alignment vertical="center" wrapText="1"/>
    </xf>
    <xf numFmtId="4" fontId="28" fillId="0" borderId="35" xfId="52" applyNumberFormat="1" applyFont="1" applyBorder="1" applyAlignment="1">
      <alignment horizontal="right" vertical="center" wrapText="1"/>
    </xf>
    <xf numFmtId="4" fontId="22" fillId="31" borderId="18" xfId="0" applyNumberFormat="1" applyFont="1" applyFill="1" applyBorder="1" applyAlignment="1">
      <alignment horizontal="right" vertical="center" wrapText="1"/>
    </xf>
    <xf numFmtId="4" fontId="22" fillId="32" borderId="18" xfId="0" applyNumberFormat="1" applyFont="1" applyFill="1" applyBorder="1" applyAlignment="1">
      <alignment vertical="center" wrapText="1"/>
    </xf>
    <xf numFmtId="0" fontId="30" fillId="0" borderId="68" xfId="37" applyFont="1" applyFill="1" applyBorder="1" applyAlignment="1">
      <alignment horizontal="center" vertical="center"/>
    </xf>
    <xf numFmtId="49" fontId="30" fillId="0" borderId="10" xfId="48" applyNumberFormat="1" applyFont="1" applyFill="1" applyBorder="1" applyAlignment="1">
      <alignment horizontal="center" vertical="center"/>
    </xf>
    <xf numFmtId="0" fontId="30" fillId="0" borderId="90" xfId="48" applyFont="1" applyFill="1" applyBorder="1" applyAlignment="1">
      <alignment vertical="center"/>
    </xf>
    <xf numFmtId="4" fontId="30" fillId="31" borderId="25" xfId="48" applyNumberFormat="1" applyFont="1" applyFill="1" applyBorder="1" applyAlignment="1">
      <alignment vertical="center"/>
    </xf>
    <xf numFmtId="4" fontId="30" fillId="32" borderId="25" xfId="48" applyNumberFormat="1" applyFont="1" applyFill="1" applyBorder="1" applyAlignment="1">
      <alignment vertical="center"/>
    </xf>
    <xf numFmtId="0" fontId="22" fillId="0" borderId="12" xfId="37" applyFont="1" applyFill="1" applyBorder="1" applyAlignment="1">
      <alignment horizontal="center" vertical="center"/>
    </xf>
    <xf numFmtId="49" fontId="22" fillId="0" borderId="13" xfId="48" applyNumberFormat="1" applyFont="1" applyFill="1" applyBorder="1" applyAlignment="1">
      <alignment horizontal="center" vertical="center"/>
    </xf>
    <xf numFmtId="0" fontId="22" fillId="0" borderId="13" xfId="48" applyFont="1" applyFill="1" applyBorder="1" applyAlignment="1">
      <alignment vertical="center"/>
    </xf>
    <xf numFmtId="4" fontId="22" fillId="31" borderId="40" xfId="48" applyNumberFormat="1" applyFont="1" applyFill="1" applyBorder="1" applyAlignment="1">
      <alignment vertical="center"/>
    </xf>
    <xf numFmtId="4" fontId="22" fillId="32" borderId="40" xfId="48" applyNumberFormat="1" applyFont="1" applyFill="1" applyBorder="1" applyAlignment="1">
      <alignment vertical="center"/>
    </xf>
    <xf numFmtId="0" fontId="22" fillId="0" borderId="13" xfId="48" applyFont="1" applyFill="1" applyBorder="1" applyAlignment="1">
      <alignment vertical="center" wrapText="1"/>
    </xf>
    <xf numFmtId="0" fontId="30" fillId="0" borderId="26" xfId="37" applyFont="1" applyFill="1" applyBorder="1" applyAlignment="1">
      <alignment horizontal="center" vertical="center"/>
    </xf>
    <xf numFmtId="49" fontId="30" fillId="0" borderId="16" xfId="48" applyNumberFormat="1" applyFont="1" applyFill="1" applyBorder="1" applyAlignment="1">
      <alignment horizontal="center" vertical="center"/>
    </xf>
    <xf numFmtId="0" fontId="30" fillId="0" borderId="16" xfId="48" applyFont="1" applyFill="1" applyBorder="1" applyAlignment="1">
      <alignment vertical="center"/>
    </xf>
    <xf numFmtId="4" fontId="30" fillId="31" borderId="52" xfId="48" applyNumberFormat="1" applyFont="1" applyFill="1" applyBorder="1" applyAlignment="1">
      <alignment vertical="center"/>
    </xf>
    <xf numFmtId="4" fontId="30" fillId="32" borderId="52" xfId="48" applyNumberFormat="1" applyFont="1" applyFill="1" applyBorder="1" applyAlignment="1">
      <alignment vertical="center"/>
    </xf>
    <xf numFmtId="0" fontId="30" fillId="0" borderId="12" xfId="37" applyFont="1" applyFill="1" applyBorder="1" applyAlignment="1">
      <alignment horizontal="center" vertical="center"/>
    </xf>
    <xf numFmtId="49" fontId="30" fillId="0" borderId="13" xfId="48" applyNumberFormat="1" applyFont="1" applyFill="1" applyBorder="1" applyAlignment="1">
      <alignment horizontal="center" vertical="center"/>
    </xf>
    <xf numFmtId="0" fontId="30" fillId="0" borderId="13" xfId="48" applyFont="1" applyFill="1" applyBorder="1" applyAlignment="1">
      <alignment vertical="center"/>
    </xf>
    <xf numFmtId="4" fontId="30" fillId="31" borderId="40" xfId="48" applyNumberFormat="1" applyFont="1" applyFill="1" applyBorder="1" applyAlignment="1">
      <alignment vertical="center"/>
    </xf>
    <xf numFmtId="4" fontId="30" fillId="32" borderId="40" xfId="48" applyNumberFormat="1" applyFont="1" applyFill="1" applyBorder="1" applyAlignment="1">
      <alignment vertical="center"/>
    </xf>
    <xf numFmtId="0" fontId="22" fillId="0" borderId="26" xfId="37" applyFont="1" applyFill="1" applyBorder="1" applyAlignment="1">
      <alignment horizontal="center" vertical="center"/>
    </xf>
    <xf numFmtId="49" fontId="22" fillId="0" borderId="16" xfId="48" applyNumberFormat="1" applyFont="1" applyFill="1" applyBorder="1" applyAlignment="1">
      <alignment horizontal="center" vertical="center"/>
    </xf>
    <xf numFmtId="0" fontId="22" fillId="0" borderId="16" xfId="48" applyFont="1" applyFill="1" applyBorder="1" applyAlignment="1">
      <alignment vertical="center"/>
    </xf>
    <xf numFmtId="4" fontId="22" fillId="31" borderId="52" xfId="48" applyNumberFormat="1" applyFont="1" applyFill="1" applyBorder="1" applyAlignment="1">
      <alignment vertical="center"/>
    </xf>
    <xf numFmtId="4" fontId="22" fillId="32" borderId="52" xfId="48" applyNumberFormat="1" applyFont="1" applyFill="1" applyBorder="1" applyAlignment="1">
      <alignment vertical="center"/>
    </xf>
    <xf numFmtId="0" fontId="22" fillId="0" borderId="17" xfId="48" applyFont="1" applyFill="1" applyBorder="1" applyAlignment="1">
      <alignment vertical="center"/>
    </xf>
    <xf numFmtId="4" fontId="22" fillId="0" borderId="31" xfId="45" applyNumberFormat="1" applyFont="1" applyFill="1" applyBorder="1" applyAlignment="1">
      <alignment horizontal="center" vertical="center" wrapText="1"/>
    </xf>
    <xf numFmtId="0" fontId="30" fillId="0" borderId="53" xfId="45" applyNumberFormat="1" applyFont="1" applyFill="1" applyBorder="1" applyAlignment="1">
      <alignment horizontal="center" vertical="center"/>
    </xf>
    <xf numFmtId="0" fontId="30" fillId="0" borderId="16" xfId="45" applyNumberFormat="1" applyFont="1" applyFill="1" applyBorder="1" applyAlignment="1">
      <alignment horizontal="center" vertical="center"/>
    </xf>
    <xf numFmtId="4" fontId="30" fillId="0" borderId="31" xfId="45" applyNumberFormat="1" applyFont="1" applyFill="1" applyBorder="1" applyAlignment="1">
      <alignment vertical="center"/>
    </xf>
    <xf numFmtId="0" fontId="22" fillId="0" borderId="61" xfId="45" applyNumberFormat="1" applyFont="1" applyFill="1" applyBorder="1" applyAlignment="1">
      <alignment horizontal="center" vertical="center"/>
    </xf>
    <xf numFmtId="4" fontId="22" fillId="0" borderId="28" xfId="45" applyNumberFormat="1" applyFont="1" applyFill="1" applyBorder="1" applyAlignment="1">
      <alignment vertical="center" wrapText="1"/>
    </xf>
    <xf numFmtId="0" fontId="22" fillId="0" borderId="12" xfId="45" applyNumberFormat="1" applyFont="1" applyFill="1" applyBorder="1" applyAlignment="1">
      <alignment horizontal="center" vertical="center"/>
    </xf>
    <xf numFmtId="0" fontId="22" fillId="0" borderId="71" xfId="45" applyNumberFormat="1" applyFont="1" applyFill="1" applyBorder="1" applyAlignment="1">
      <alignment horizontal="center" vertical="center"/>
    </xf>
    <xf numFmtId="49" fontId="22" fillId="0" borderId="81" xfId="45" applyNumberFormat="1" applyFont="1" applyFill="1" applyBorder="1" applyAlignment="1">
      <alignment horizontal="center" vertical="center"/>
    </xf>
    <xf numFmtId="4" fontId="22" fillId="0" borderId="82" xfId="45" applyNumberFormat="1" applyFont="1" applyFill="1" applyBorder="1" applyAlignment="1">
      <alignment vertical="center" wrapText="1"/>
    </xf>
    <xf numFmtId="4" fontId="22" fillId="31" borderId="69" xfId="0" applyNumberFormat="1" applyFont="1" applyFill="1" applyBorder="1" applyAlignment="1">
      <alignment vertical="center" wrapText="1"/>
    </xf>
    <xf numFmtId="4" fontId="22" fillId="0" borderId="82" xfId="0" applyNumberFormat="1" applyFont="1" applyFill="1" applyBorder="1" applyAlignment="1">
      <alignment horizontal="center" vertical="center" wrapText="1"/>
    </xf>
    <xf numFmtId="0" fontId="22" fillId="0" borderId="0" xfId="0" applyFont="1" applyAlignment="1"/>
    <xf numFmtId="0" fontId="30" fillId="0" borderId="27" xfId="37" applyFont="1" applyFill="1" applyBorder="1" applyAlignment="1">
      <alignment horizontal="center"/>
    </xf>
    <xf numFmtId="0" fontId="30" fillId="0" borderId="10" xfId="48" applyFont="1" applyFill="1" applyBorder="1" applyAlignment="1"/>
    <xf numFmtId="4" fontId="30" fillId="31" borderId="25" xfId="48" applyNumberFormat="1" applyFont="1" applyFill="1" applyBorder="1" applyAlignment="1"/>
    <xf numFmtId="4" fontId="30" fillId="32" borderId="25" xfId="48" applyNumberFormat="1" applyFont="1" applyFill="1" applyBorder="1" applyAlignment="1"/>
    <xf numFmtId="4" fontId="22" fillId="0" borderId="30" xfId="0" applyNumberFormat="1" applyFont="1" applyFill="1" applyBorder="1" applyAlignment="1">
      <alignment horizontal="center" wrapText="1"/>
    </xf>
    <xf numFmtId="0" fontId="22" fillId="0" borderId="13" xfId="48" applyFont="1" applyFill="1" applyBorder="1" applyAlignment="1"/>
    <xf numFmtId="4" fontId="22" fillId="31" borderId="40" xfId="48" applyNumberFormat="1" applyFont="1" applyFill="1" applyBorder="1" applyAlignment="1"/>
    <xf numFmtId="4" fontId="22" fillId="32" borderId="40" xfId="48" applyNumberFormat="1" applyFont="1" applyFill="1" applyBorder="1" applyAlignment="1"/>
    <xf numFmtId="4" fontId="22" fillId="0" borderId="28" xfId="0" applyNumberFormat="1" applyFont="1" applyFill="1" applyBorder="1" applyAlignment="1">
      <alignment horizontal="center" wrapText="1"/>
    </xf>
    <xf numFmtId="0" fontId="30" fillId="0" borderId="16" xfId="48" applyFont="1" applyFill="1" applyBorder="1" applyAlignment="1"/>
    <xf numFmtId="4" fontId="30" fillId="31" borderId="52" xfId="48" applyNumberFormat="1" applyFont="1" applyFill="1" applyBorder="1" applyAlignment="1"/>
    <xf numFmtId="4" fontId="30" fillId="32" borderId="52" xfId="48" applyNumberFormat="1" applyFont="1" applyFill="1" applyBorder="1" applyAlignment="1"/>
    <xf numFmtId="4" fontId="22" fillId="0" borderId="31" xfId="0" applyNumberFormat="1" applyFont="1" applyFill="1" applyBorder="1" applyAlignment="1">
      <alignment horizontal="center" wrapText="1"/>
    </xf>
    <xf numFmtId="4" fontId="22" fillId="0" borderId="28" xfId="45" applyNumberFormat="1" applyFont="1" applyFill="1" applyBorder="1" applyAlignment="1">
      <alignment horizontal="center" wrapText="1"/>
    </xf>
    <xf numFmtId="0" fontId="22" fillId="0" borderId="53" xfId="48" applyFont="1" applyBorder="1" applyAlignment="1">
      <alignment horizontal="center"/>
    </xf>
    <xf numFmtId="4" fontId="22" fillId="31" borderId="52" xfId="37" applyNumberFormat="1" applyFont="1" applyFill="1" applyBorder="1" applyAlignment="1"/>
    <xf numFmtId="4" fontId="22" fillId="32" borderId="52" xfId="37" applyNumberFormat="1" applyFont="1" applyFill="1" applyBorder="1" applyAlignment="1"/>
    <xf numFmtId="4" fontId="69" fillId="33" borderId="31" xfId="37" applyNumberFormat="1" applyFont="1" applyFill="1" applyBorder="1" applyAlignment="1">
      <alignment horizontal="center"/>
    </xf>
    <xf numFmtId="0" fontId="22" fillId="0" borderId="53" xfId="48" applyFont="1" applyBorder="1" applyAlignment="1">
      <alignment horizontal="center" vertical="center"/>
    </xf>
    <xf numFmtId="0" fontId="22" fillId="0" borderId="88" xfId="48" applyFont="1" applyBorder="1" applyAlignment="1">
      <alignment vertical="center" wrapText="1"/>
    </xf>
    <xf numFmtId="4" fontId="22" fillId="33" borderId="32" xfId="0" applyNumberFormat="1" applyFont="1" applyFill="1" applyBorder="1" applyAlignment="1">
      <alignment horizontal="center" wrapText="1"/>
    </xf>
    <xf numFmtId="0" fontId="30" fillId="0" borderId="13" xfId="48" applyFont="1" applyFill="1" applyBorder="1" applyAlignment="1"/>
    <xf numFmtId="0" fontId="22" fillId="0" borderId="61" xfId="48" applyFont="1" applyBorder="1" applyAlignment="1">
      <alignment horizontal="center"/>
    </xf>
    <xf numFmtId="4" fontId="22" fillId="31" borderId="40" xfId="37" applyNumberFormat="1" applyFont="1" applyFill="1" applyBorder="1" applyAlignment="1"/>
    <xf numFmtId="4" fontId="22" fillId="32" borderId="40" xfId="37" applyNumberFormat="1" applyFont="1" applyFill="1" applyBorder="1" applyAlignment="1"/>
    <xf numFmtId="0" fontId="25" fillId="0" borderId="0" xfId="0" applyFont="1" applyAlignment="1">
      <alignment horizontal="center" wrapText="1"/>
    </xf>
    <xf numFmtId="0" fontId="25" fillId="0" borderId="0" xfId="45" applyFont="1" applyAlignment="1">
      <alignment horizontal="right" wrapText="1"/>
    </xf>
    <xf numFmtId="0" fontId="22" fillId="0" borderId="0" xfId="0" applyFont="1" applyAlignment="1">
      <alignment horizontal="center" wrapText="1"/>
    </xf>
    <xf numFmtId="0" fontId="30" fillId="0" borderId="27" xfId="45" applyFont="1" applyBorder="1" applyAlignment="1">
      <alignment horizontal="center"/>
    </xf>
    <xf numFmtId="0" fontId="30" fillId="0" borderId="10" xfId="45" applyFont="1" applyBorder="1" applyAlignment="1">
      <alignment horizontal="center"/>
    </xf>
    <xf numFmtId="4" fontId="30" fillId="31" borderId="25" xfId="0" applyNumberFormat="1" applyFont="1" applyFill="1" applyBorder="1" applyAlignment="1"/>
    <xf numFmtId="4" fontId="30" fillId="0" borderId="25" xfId="0" applyNumberFormat="1" applyFont="1" applyFill="1" applyBorder="1" applyAlignment="1">
      <alignment horizontal="center" wrapText="1"/>
    </xf>
    <xf numFmtId="0" fontId="22" fillId="0" borderId="28" xfId="45" applyFont="1" applyBorder="1" applyAlignment="1">
      <alignment vertical="center" wrapText="1"/>
    </xf>
    <xf numFmtId="4" fontId="22" fillId="33" borderId="40" xfId="0" applyNumberFormat="1" applyFont="1" applyFill="1" applyBorder="1" applyAlignment="1">
      <alignment horizontal="center" wrapText="1"/>
    </xf>
    <xf numFmtId="49" fontId="22" fillId="0" borderId="16" xfId="45" applyNumberFormat="1" applyFont="1" applyBorder="1" applyAlignment="1">
      <alignment horizontal="center" vertical="center"/>
    </xf>
    <xf numFmtId="4" fontId="22" fillId="0" borderId="52" xfId="0" applyNumberFormat="1" applyFont="1" applyFill="1" applyBorder="1" applyAlignment="1">
      <alignment horizontal="center" vertical="center" wrapText="1"/>
    </xf>
    <xf numFmtId="0" fontId="22" fillId="0" borderId="71" xfId="37" applyFont="1" applyFill="1" applyBorder="1" applyAlignment="1">
      <alignment horizontal="center" vertical="center"/>
    </xf>
    <xf numFmtId="49" fontId="22" fillId="0" borderId="81" xfId="45" applyNumberFormat="1" applyFont="1" applyBorder="1" applyAlignment="1">
      <alignment horizontal="center" vertical="center"/>
    </xf>
    <xf numFmtId="4" fontId="22" fillId="31" borderId="69" xfId="0" applyNumberFormat="1" applyFont="1" applyFill="1" applyBorder="1" applyAlignment="1">
      <alignment vertical="center"/>
    </xf>
    <xf numFmtId="4" fontId="22" fillId="0" borderId="69" xfId="0" applyNumberFormat="1" applyFont="1" applyFill="1" applyBorder="1" applyAlignment="1">
      <alignment horizontal="center" vertical="center" wrapText="1"/>
    </xf>
    <xf numFmtId="0" fontId="22" fillId="0" borderId="0" xfId="45" applyFont="1" applyFill="1" applyAlignment="1">
      <alignment horizontal="right" vertical="center" wrapText="1"/>
    </xf>
    <xf numFmtId="0" fontId="22" fillId="0" borderId="110" xfId="45" applyFont="1" applyBorder="1" applyAlignment="1">
      <alignment horizontal="center" vertical="center" wrapText="1"/>
    </xf>
    <xf numFmtId="49" fontId="22" fillId="0" borderId="111" xfId="48" applyNumberFormat="1" applyFont="1" applyFill="1" applyBorder="1" applyAlignment="1">
      <alignment horizontal="center" vertical="center"/>
    </xf>
    <xf numFmtId="4" fontId="69" fillId="31" borderId="40" xfId="0" applyNumberFormat="1" applyFont="1" applyFill="1" applyBorder="1" applyAlignment="1">
      <alignment vertical="center" wrapText="1"/>
    </xf>
    <xf numFmtId="4" fontId="69" fillId="32" borderId="40" xfId="0" applyNumberFormat="1" applyFont="1" applyFill="1" applyBorder="1" applyAlignment="1">
      <alignment vertical="center" wrapText="1"/>
    </xf>
    <xf numFmtId="49" fontId="22" fillId="0" borderId="78" xfId="48" applyNumberFormat="1" applyFont="1" applyFill="1" applyBorder="1" applyAlignment="1">
      <alignment horizontal="center" vertical="center"/>
    </xf>
    <xf numFmtId="0" fontId="22" fillId="0" borderId="0" xfId="49" applyFont="1" applyAlignment="1">
      <alignment horizontal="center"/>
    </xf>
    <xf numFmtId="0" fontId="25" fillId="0" borderId="0" xfId="49" applyFont="1" applyAlignment="1">
      <alignment horizontal="center"/>
    </xf>
    <xf numFmtId="0" fontId="29" fillId="0" borderId="37" xfId="49" applyFont="1" applyBorder="1" applyAlignment="1">
      <alignment horizontal="center"/>
    </xf>
    <xf numFmtId="0" fontId="29" fillId="0" borderId="38" xfId="49" applyFont="1" applyBorder="1" applyAlignment="1">
      <alignment horizontal="center"/>
    </xf>
    <xf numFmtId="4" fontId="29" fillId="0" borderId="18" xfId="42" applyNumberFormat="1" applyFont="1" applyFill="1" applyBorder="1"/>
    <xf numFmtId="4" fontId="29" fillId="0" borderId="35" xfId="42" applyNumberFormat="1" applyFont="1" applyFill="1" applyBorder="1" applyAlignment="1">
      <alignment horizontal="center"/>
    </xf>
    <xf numFmtId="0" fontId="30" fillId="0" borderId="68" xfId="50" applyFont="1" applyBorder="1" applyAlignment="1">
      <alignment horizontal="center"/>
    </xf>
    <xf numFmtId="0" fontId="30" fillId="0" borderId="10" xfId="50" applyFont="1" applyBorder="1" applyAlignment="1">
      <alignment horizontal="center"/>
    </xf>
    <xf numFmtId="0" fontId="30" fillId="0" borderId="51" xfId="50" applyFont="1" applyBorder="1" applyAlignment="1">
      <alignment wrapText="1"/>
    </xf>
    <xf numFmtId="4" fontId="30" fillId="31" borderId="30" xfId="50" applyNumberFormat="1" applyFont="1" applyFill="1" applyBorder="1"/>
    <xf numFmtId="4" fontId="30" fillId="32" borderId="30" xfId="50" applyNumberFormat="1" applyFont="1" applyFill="1" applyBorder="1"/>
    <xf numFmtId="4" fontId="30" fillId="0" borderId="30" xfId="42" applyNumberFormat="1" applyFont="1" applyFill="1" applyBorder="1" applyAlignment="1">
      <alignment horizontal="center"/>
    </xf>
    <xf numFmtId="0" fontId="22" fillId="0" borderId="26" xfId="49" applyFont="1" applyBorder="1" applyAlignment="1">
      <alignment horizontal="center"/>
    </xf>
    <xf numFmtId="49" fontId="22" fillId="0" borderId="16" xfId="49" applyNumberFormat="1" applyFont="1" applyBorder="1" applyAlignment="1">
      <alignment horizontal="center"/>
    </xf>
    <xf numFmtId="0" fontId="22" fillId="0" borderId="17" xfId="42" applyFont="1" applyBorder="1" applyAlignment="1">
      <alignment horizontal="left" wrapText="1"/>
    </xf>
    <xf numFmtId="4" fontId="22" fillId="31" borderId="52" xfId="42" applyNumberFormat="1" applyFont="1" applyFill="1" applyBorder="1" applyAlignment="1">
      <alignment horizontal="right"/>
    </xf>
    <xf numFmtId="4" fontId="22" fillId="32" borderId="52" xfId="42" applyNumberFormat="1" applyFont="1" applyFill="1" applyBorder="1" applyAlignment="1">
      <alignment horizontal="right"/>
    </xf>
    <xf numFmtId="4" fontId="22" fillId="0" borderId="31" xfId="42" applyNumberFormat="1" applyFont="1" applyFill="1" applyBorder="1" applyAlignment="1">
      <alignment horizontal="center"/>
    </xf>
    <xf numFmtId="0" fontId="22" fillId="0" borderId="12" xfId="49" applyFont="1" applyBorder="1" applyAlignment="1">
      <alignment horizontal="center"/>
    </xf>
    <xf numFmtId="49" fontId="22" fillId="0" borderId="13" xfId="49" applyNumberFormat="1" applyFont="1" applyBorder="1" applyAlignment="1">
      <alignment horizontal="center"/>
    </xf>
    <xf numFmtId="0" fontId="22" fillId="0" borderId="15" xfId="42" applyFont="1" applyBorder="1" applyAlignment="1">
      <alignment horizontal="left" wrapText="1"/>
    </xf>
    <xf numFmtId="4" fontId="22" fillId="31" borderId="40" xfId="42" applyNumberFormat="1" applyFont="1" applyFill="1" applyBorder="1" applyAlignment="1">
      <alignment horizontal="right"/>
    </xf>
    <xf numFmtId="4" fontId="22" fillId="32" borderId="40" xfId="42" applyNumberFormat="1" applyFont="1" applyFill="1" applyBorder="1" applyAlignment="1">
      <alignment horizontal="right"/>
    </xf>
    <xf numFmtId="4" fontId="22" fillId="0" borderId="28" xfId="42" applyNumberFormat="1" applyFont="1" applyFill="1" applyBorder="1" applyAlignment="1">
      <alignment horizontal="center"/>
    </xf>
    <xf numFmtId="0" fontId="30" fillId="0" borderId="53" xfId="50" applyFont="1" applyBorder="1" applyAlignment="1">
      <alignment horizontal="center" vertical="center"/>
    </xf>
    <xf numFmtId="0" fontId="30" fillId="0" borderId="16" xfId="50" applyFont="1" applyBorder="1" applyAlignment="1">
      <alignment horizontal="center" vertical="center"/>
    </xf>
    <xf numFmtId="0" fontId="30" fillId="0" borderId="75" xfId="50" applyFont="1" applyBorder="1" applyAlignment="1">
      <alignment vertical="center" wrapText="1"/>
    </xf>
    <xf numFmtId="4" fontId="30" fillId="31" borderId="31" xfId="50" applyNumberFormat="1" applyFont="1" applyFill="1" applyBorder="1" applyAlignment="1">
      <alignment vertical="center"/>
    </xf>
    <xf numFmtId="4" fontId="30" fillId="32" borderId="31" xfId="50" applyNumberFormat="1" applyFont="1" applyFill="1" applyBorder="1" applyAlignment="1">
      <alignment vertical="center"/>
    </xf>
    <xf numFmtId="4" fontId="30" fillId="0" borderId="31" xfId="42" applyNumberFormat="1" applyFont="1" applyFill="1" applyBorder="1" applyAlignment="1">
      <alignment horizontal="center"/>
    </xf>
    <xf numFmtId="4" fontId="22" fillId="0" borderId="0" xfId="42" applyNumberFormat="1" applyFont="1" applyFill="1" applyBorder="1" applyAlignment="1">
      <alignment horizontal="left"/>
    </xf>
    <xf numFmtId="4" fontId="22" fillId="0" borderId="0" xfId="42" applyNumberFormat="1" applyFont="1" applyFill="1" applyBorder="1"/>
    <xf numFmtId="0" fontId="22" fillId="0" borderId="0" xfId="49" applyFont="1" applyFill="1" applyBorder="1" applyAlignment="1">
      <alignment horizontal="center"/>
    </xf>
    <xf numFmtId="0" fontId="22" fillId="0" borderId="0" xfId="42" applyFont="1" applyFill="1" applyBorder="1" applyAlignment="1">
      <alignment horizontal="left"/>
    </xf>
    <xf numFmtId="4" fontId="22" fillId="0" borderId="0" xfId="42" applyNumberFormat="1" applyFont="1" applyFill="1" applyBorder="1" applyAlignment="1">
      <alignment horizontal="center"/>
    </xf>
    <xf numFmtId="0" fontId="22" fillId="0" borderId="54" xfId="45" applyFont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 wrapText="1"/>
    </xf>
    <xf numFmtId="0" fontId="40" fillId="0" borderId="27" xfId="45" applyFont="1" applyBorder="1" applyAlignment="1">
      <alignment horizontal="center" vertical="center" wrapText="1"/>
    </xf>
    <xf numFmtId="0" fontId="40" fillId="0" borderId="10" xfId="45" applyFont="1" applyBorder="1" applyAlignment="1">
      <alignment horizontal="center" vertical="center" wrapText="1"/>
    </xf>
    <xf numFmtId="0" fontId="30" fillId="0" borderId="30" xfId="50" applyFont="1" applyBorder="1"/>
    <xf numFmtId="49" fontId="22" fillId="0" borderId="13" xfId="0" applyNumberFormat="1" applyFont="1" applyBorder="1" applyAlignment="1">
      <alignment horizontal="center" vertical="center"/>
    </xf>
    <xf numFmtId="0" fontId="22" fillId="0" borderId="28" xfId="0" applyFont="1" applyBorder="1"/>
    <xf numFmtId="0" fontId="22" fillId="0" borderId="34" xfId="0" applyFont="1" applyBorder="1" applyAlignment="1">
      <alignment horizontal="center"/>
    </xf>
    <xf numFmtId="4" fontId="22" fillId="32" borderId="25" xfId="37" applyNumberFormat="1" applyFont="1" applyFill="1" applyBorder="1"/>
    <xf numFmtId="4" fontId="30" fillId="31" borderId="52" xfId="0" applyNumberFormat="1" applyFont="1" applyFill="1" applyBorder="1"/>
    <xf numFmtId="4" fontId="30" fillId="32" borderId="52" xfId="0" applyNumberFormat="1" applyFont="1" applyFill="1" applyBorder="1"/>
    <xf numFmtId="49" fontId="22" fillId="0" borderId="112" xfId="0" applyNumberFormat="1" applyFont="1" applyBorder="1" applyAlignment="1">
      <alignment horizontal="center"/>
    </xf>
    <xf numFmtId="4" fontId="22" fillId="31" borderId="50" xfId="0" applyNumberFormat="1" applyFont="1" applyFill="1" applyBorder="1"/>
    <xf numFmtId="4" fontId="22" fillId="32" borderId="50" xfId="0" applyNumberFormat="1" applyFont="1" applyFill="1" applyBorder="1"/>
    <xf numFmtId="0" fontId="22" fillId="0" borderId="0" xfId="45" applyFont="1" applyBorder="1" applyAlignment="1">
      <alignment horizontal="center"/>
    </xf>
    <xf numFmtId="4" fontId="22" fillId="31" borderId="34" xfId="0" applyNumberFormat="1" applyFont="1" applyFill="1" applyBorder="1"/>
    <xf numFmtId="4" fontId="22" fillId="32" borderId="34" xfId="0" applyNumberFormat="1" applyFont="1" applyFill="1" applyBorder="1"/>
    <xf numFmtId="0" fontId="22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22" fillId="0" borderId="0" xfId="0" applyFont="1" applyFill="1" applyBorder="1"/>
    <xf numFmtId="4" fontId="22" fillId="0" borderId="0" xfId="0" applyNumberFormat="1" applyFont="1" applyFill="1" applyBorder="1"/>
    <xf numFmtId="4" fontId="37" fillId="0" borderId="35" xfId="45" applyNumberFormat="1" applyFont="1" applyBorder="1" applyAlignment="1">
      <alignment vertical="center" wrapText="1"/>
    </xf>
    <xf numFmtId="3" fontId="22" fillId="0" borderId="0" xfId="0" applyNumberFormat="1" applyFont="1"/>
    <xf numFmtId="0" fontId="22" fillId="0" borderId="27" xfId="45" applyFont="1" applyFill="1" applyBorder="1" applyAlignment="1">
      <alignment horizontal="center" vertical="center" wrapText="1"/>
    </xf>
    <xf numFmtId="49" fontId="22" fillId="0" borderId="60" xfId="45" applyNumberFormat="1" applyFont="1" applyFill="1" applyBorder="1" applyAlignment="1">
      <alignment horizontal="center" vertical="center" wrapText="1"/>
    </xf>
    <xf numFmtId="0" fontId="32" fillId="0" borderId="60" xfId="52" applyFont="1" applyFill="1" applyBorder="1" applyAlignment="1">
      <alignment horizontal="left" vertical="center" wrapText="1"/>
    </xf>
    <xf numFmtId="4" fontId="22" fillId="0" borderId="60" xfId="0" applyNumberFormat="1" applyFont="1" applyBorder="1" applyAlignment="1">
      <alignment vertical="center" wrapText="1"/>
    </xf>
    <xf numFmtId="4" fontId="32" fillId="0" borderId="30" xfId="52" applyNumberFormat="1" applyFont="1" applyFill="1" applyBorder="1" applyAlignment="1">
      <alignment horizontal="right" vertical="center" wrapText="1"/>
    </xf>
    <xf numFmtId="4" fontId="22" fillId="31" borderId="25" xfId="0" applyNumberFormat="1" applyFont="1" applyFill="1" applyBorder="1" applyAlignment="1">
      <alignment vertical="center" wrapText="1"/>
    </xf>
    <xf numFmtId="4" fontId="22" fillId="32" borderId="25" xfId="0" applyNumberFormat="1" applyFont="1" applyFill="1" applyBorder="1" applyAlignment="1">
      <alignment vertical="center" wrapText="1"/>
    </xf>
    <xf numFmtId="0" fontId="22" fillId="0" borderId="71" xfId="45" applyFont="1" applyFill="1" applyBorder="1" applyAlignment="1">
      <alignment horizontal="center" vertical="center" wrapText="1"/>
    </xf>
    <xf numFmtId="49" fontId="22" fillId="0" borderId="78" xfId="45" applyNumberFormat="1" applyFont="1" applyFill="1" applyBorder="1" applyAlignment="1">
      <alignment horizontal="center" vertical="center" wrapText="1"/>
    </xf>
    <xf numFmtId="0" fontId="32" fillId="0" borderId="78" xfId="52" applyFont="1" applyFill="1" applyBorder="1" applyAlignment="1">
      <alignment horizontal="left" vertical="center" wrapText="1"/>
    </xf>
    <xf numFmtId="4" fontId="32" fillId="0" borderId="82" xfId="52" applyNumberFormat="1" applyFont="1" applyFill="1" applyBorder="1" applyAlignment="1">
      <alignment horizontal="right" vertical="center" wrapText="1"/>
    </xf>
    <xf numFmtId="0" fontId="30" fillId="0" borderId="27" xfId="45" applyFont="1" applyFill="1" applyBorder="1" applyAlignment="1">
      <alignment horizontal="center"/>
    </xf>
    <xf numFmtId="49" fontId="30" fillId="0" borderId="10" xfId="45" applyNumberFormat="1" applyFont="1" applyFill="1" applyBorder="1" applyAlignment="1">
      <alignment horizontal="center"/>
    </xf>
    <xf numFmtId="0" fontId="30" fillId="0" borderId="30" xfId="45" applyFont="1" applyFill="1" applyBorder="1"/>
    <xf numFmtId="0" fontId="30" fillId="0" borderId="12" xfId="45" applyFont="1" applyFill="1" applyBorder="1" applyAlignment="1">
      <alignment horizontal="center"/>
    </xf>
    <xf numFmtId="49" fontId="30" fillId="0" borderId="13" xfId="45" applyNumberFormat="1" applyFont="1" applyFill="1" applyBorder="1" applyAlignment="1">
      <alignment horizontal="center"/>
    </xf>
    <xf numFmtId="0" fontId="30" fillId="0" borderId="28" xfId="45" applyFont="1" applyFill="1" applyBorder="1"/>
    <xf numFmtId="4" fontId="30" fillId="31" borderId="40" xfId="45" applyNumberFormat="1" applyFont="1" applyFill="1" applyBorder="1"/>
    <xf numFmtId="4" fontId="30" fillId="32" borderId="40" xfId="45" applyNumberFormat="1" applyFont="1" applyFill="1" applyBorder="1"/>
    <xf numFmtId="0" fontId="22" fillId="0" borderId="12" xfId="45" applyFont="1" applyFill="1" applyBorder="1" applyAlignment="1">
      <alignment horizontal="center"/>
    </xf>
    <xf numFmtId="0" fontId="22" fillId="0" borderId="28" xfId="45" applyFont="1" applyFill="1" applyBorder="1"/>
    <xf numFmtId="4" fontId="22" fillId="31" borderId="40" xfId="0" applyNumberFormat="1" applyFont="1" applyFill="1" applyBorder="1"/>
    <xf numFmtId="4" fontId="22" fillId="32" borderId="40" xfId="0" applyNumberFormat="1" applyFont="1" applyFill="1" applyBorder="1"/>
    <xf numFmtId="4" fontId="30" fillId="31" borderId="40" xfId="0" applyNumberFormat="1" applyFont="1" applyFill="1" applyBorder="1"/>
    <xf numFmtId="4" fontId="30" fillId="32" borderId="40" xfId="0" applyNumberFormat="1" applyFont="1" applyFill="1" applyBorder="1"/>
    <xf numFmtId="0" fontId="22" fillId="0" borderId="54" xfId="45" applyNumberFormat="1" applyFont="1" applyFill="1" applyBorder="1" applyAlignment="1">
      <alignment horizontal="center"/>
    </xf>
    <xf numFmtId="4" fontId="22" fillId="0" borderId="42" xfId="45" applyNumberFormat="1" applyFont="1" applyFill="1" applyBorder="1"/>
    <xf numFmtId="0" fontId="30" fillId="0" borderId="30" xfId="45" applyFont="1" applyFill="1" applyBorder="1" applyAlignment="1">
      <alignment horizontal="left"/>
    </xf>
    <xf numFmtId="4" fontId="30" fillId="31" borderId="25" xfId="45" applyNumberFormat="1" applyFont="1" applyFill="1" applyBorder="1"/>
    <xf numFmtId="4" fontId="30" fillId="32" borderId="68" xfId="45" applyNumberFormat="1" applyFont="1" applyFill="1" applyBorder="1"/>
    <xf numFmtId="4" fontId="22" fillId="31" borderId="40" xfId="45" applyNumberFormat="1" applyFont="1" applyFill="1" applyBorder="1"/>
    <xf numFmtId="4" fontId="30" fillId="31" borderId="52" xfId="45" applyNumberFormat="1" applyFont="1" applyFill="1" applyBorder="1"/>
    <xf numFmtId="4" fontId="22" fillId="31" borderId="34" xfId="45" applyNumberFormat="1" applyFont="1" applyFill="1" applyBorder="1"/>
    <xf numFmtId="4" fontId="22" fillId="0" borderId="0" xfId="45" applyNumberFormat="1" applyFont="1" applyFill="1" applyBorder="1"/>
    <xf numFmtId="0" fontId="22" fillId="0" borderId="0" xfId="45" applyFont="1" applyFill="1" applyBorder="1" applyAlignment="1">
      <alignment horizontal="center"/>
    </xf>
    <xf numFmtId="49" fontId="22" fillId="0" borderId="0" xfId="45" applyNumberFormat="1" applyFont="1" applyFill="1" applyBorder="1" applyAlignment="1">
      <alignment horizontal="center"/>
    </xf>
    <xf numFmtId="0" fontId="22" fillId="0" borderId="0" xfId="45" applyFont="1" applyFill="1" applyBorder="1" applyAlignment="1">
      <alignment horizontal="left"/>
    </xf>
    <xf numFmtId="49" fontId="29" fillId="0" borderId="0" xfId="45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4" fontId="41" fillId="0" borderId="0" xfId="0" applyNumberFormat="1" applyFont="1" applyFill="1" applyBorder="1" applyAlignment="1">
      <alignment vertical="center" wrapText="1"/>
    </xf>
    <xf numFmtId="4" fontId="22" fillId="0" borderId="0" xfId="0" applyNumberFormat="1" applyFont="1" applyFill="1" applyBorder="1" applyAlignment="1">
      <alignment vertical="center" wrapText="1"/>
    </xf>
    <xf numFmtId="0" fontId="30" fillId="0" borderId="84" xfId="45" applyFont="1" applyBorder="1" applyAlignment="1">
      <alignment horizontal="center" vertical="center" wrapText="1"/>
    </xf>
    <xf numFmtId="0" fontId="30" fillId="0" borderId="17" xfId="0" applyFont="1" applyFill="1" applyBorder="1" applyAlignment="1">
      <alignment vertical="center" wrapText="1"/>
    </xf>
    <xf numFmtId="4" fontId="30" fillId="32" borderId="88" xfId="0" applyNumberFormat="1" applyFont="1" applyFill="1" applyBorder="1" applyAlignment="1">
      <alignment vertical="center" wrapText="1"/>
    </xf>
    <xf numFmtId="0" fontId="22" fillId="0" borderId="13" xfId="45" applyFont="1" applyBorder="1" applyAlignment="1">
      <alignment horizontal="center" vertical="center"/>
    </xf>
    <xf numFmtId="4" fontId="22" fillId="32" borderId="29" xfId="0" applyNumberFormat="1" applyFont="1" applyFill="1" applyBorder="1" applyAlignment="1">
      <alignment vertical="center" wrapText="1"/>
    </xf>
    <xf numFmtId="0" fontId="22" fillId="0" borderId="63" xfId="45" applyFont="1" applyBorder="1" applyAlignment="1">
      <alignment horizontal="center" vertical="center"/>
    </xf>
    <xf numFmtId="0" fontId="22" fillId="0" borderId="64" xfId="45" applyFont="1" applyBorder="1" applyAlignment="1">
      <alignment horizontal="left"/>
    </xf>
    <xf numFmtId="4" fontId="22" fillId="32" borderId="89" xfId="0" applyNumberFormat="1" applyFont="1" applyFill="1" applyBorder="1" applyAlignment="1">
      <alignment vertical="center" wrapText="1"/>
    </xf>
    <xf numFmtId="4" fontId="22" fillId="0" borderId="69" xfId="41" applyNumberFormat="1" applyFont="1" applyFill="1" applyBorder="1" applyAlignment="1">
      <alignment vertical="center"/>
    </xf>
    <xf numFmtId="4" fontId="22" fillId="0" borderId="25" xfId="41" applyNumberFormat="1" applyFont="1" applyFill="1" applyBorder="1" applyAlignment="1">
      <alignment vertical="center"/>
    </xf>
    <xf numFmtId="0" fontId="22" fillId="0" borderId="0" xfId="45" applyFont="1"/>
    <xf numFmtId="0" fontId="22" fillId="0" borderId="0" xfId="45" applyFont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30" fillId="0" borderId="114" xfId="45" applyFont="1" applyBorder="1" applyAlignment="1">
      <alignment horizontal="center" vertical="center" wrapText="1"/>
    </xf>
    <xf numFmtId="49" fontId="22" fillId="0" borderId="115" xfId="48" applyNumberFormat="1" applyFont="1" applyBorder="1" applyAlignment="1">
      <alignment horizontal="center"/>
    </xf>
    <xf numFmtId="49" fontId="22" fillId="0" borderId="100" xfId="48" applyNumberFormat="1" applyFont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52" fillId="0" borderId="0" xfId="0" applyFont="1" applyFill="1" applyAlignment="1">
      <alignment vertical="center" wrapText="1"/>
    </xf>
    <xf numFmtId="49" fontId="22" fillId="0" borderId="112" xfId="48" applyNumberFormat="1" applyFont="1" applyBorder="1" applyAlignment="1">
      <alignment horizontal="center"/>
    </xf>
    <xf numFmtId="49" fontId="22" fillId="0" borderId="116" xfId="48" applyNumberFormat="1" applyFont="1" applyBorder="1" applyAlignment="1">
      <alignment horizontal="center"/>
    </xf>
    <xf numFmtId="49" fontId="22" fillId="0" borderId="117" xfId="48" applyNumberFormat="1" applyFont="1" applyBorder="1" applyAlignment="1">
      <alignment horizontal="center"/>
    </xf>
    <xf numFmtId="0" fontId="69" fillId="0" borderId="0" xfId="45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45" applyFont="1" applyFill="1" applyAlignment="1">
      <alignment horizontal="right" vertical="center" wrapText="1"/>
    </xf>
    <xf numFmtId="0" fontId="37" fillId="0" borderId="118" xfId="45" applyFont="1" applyBorder="1" applyAlignment="1">
      <alignment horizontal="center" vertical="center" wrapText="1"/>
    </xf>
    <xf numFmtId="0" fontId="37" fillId="0" borderId="119" xfId="45" applyFont="1" applyBorder="1" applyAlignment="1">
      <alignment horizontal="center" vertical="center" wrapText="1"/>
    </xf>
    <xf numFmtId="4" fontId="22" fillId="0" borderId="95" xfId="0" applyNumberFormat="1" applyFont="1" applyFill="1" applyBorder="1" applyAlignment="1">
      <alignment horizontal="center" vertical="center" wrapText="1"/>
    </xf>
    <xf numFmtId="0" fontId="30" fillId="0" borderId="59" xfId="45" applyFont="1" applyBorder="1" applyAlignment="1">
      <alignment horizontal="center"/>
    </xf>
    <xf numFmtId="49" fontId="30" fillId="0" borderId="10" xfId="45" applyNumberFormat="1" applyFont="1" applyBorder="1" applyAlignment="1">
      <alignment horizontal="center"/>
    </xf>
    <xf numFmtId="4" fontId="30" fillId="32" borderId="25" xfId="45" applyNumberFormat="1" applyFont="1" applyFill="1" applyBorder="1"/>
    <xf numFmtId="4" fontId="30" fillId="0" borderId="30" xfId="45" applyNumberFormat="1" applyFont="1" applyFill="1" applyBorder="1" applyAlignment="1">
      <alignment horizontal="center"/>
    </xf>
    <xf numFmtId="0" fontId="22" fillId="0" borderId="58" xfId="45" applyFont="1" applyBorder="1" applyAlignment="1">
      <alignment horizontal="center"/>
    </xf>
    <xf numFmtId="49" fontId="22" fillId="0" borderId="63" xfId="45" applyNumberFormat="1" applyFont="1" applyBorder="1" applyAlignment="1">
      <alignment horizontal="center"/>
    </xf>
    <xf numFmtId="0" fontId="22" fillId="0" borderId="78" xfId="45" applyFont="1" applyBorder="1"/>
    <xf numFmtId="4" fontId="22" fillId="32" borderId="34" xfId="45" applyNumberFormat="1" applyFont="1" applyFill="1" applyBorder="1"/>
    <xf numFmtId="49" fontId="22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14" fontId="22" fillId="0" borderId="0" xfId="0" applyNumberFormat="1" applyFont="1" applyAlignment="1">
      <alignment horizontal="left"/>
    </xf>
    <xf numFmtId="0" fontId="70" fillId="0" borderId="0" xfId="0" applyFont="1" applyFill="1" applyAlignment="1">
      <alignment vertical="center" wrapText="1"/>
    </xf>
    <xf numFmtId="4" fontId="36" fillId="0" borderId="18" xfId="45" applyNumberFormat="1" applyFont="1" applyFill="1" applyBorder="1" applyAlignment="1">
      <alignment vertical="center" wrapText="1"/>
    </xf>
    <xf numFmtId="0" fontId="36" fillId="0" borderId="36" xfId="45" applyFont="1" applyFill="1" applyBorder="1" applyAlignment="1">
      <alignment horizontal="center" vertical="center" wrapText="1"/>
    </xf>
    <xf numFmtId="0" fontId="36" fillId="0" borderId="38" xfId="45" applyFont="1" applyFill="1" applyBorder="1" applyAlignment="1">
      <alignment horizontal="center" vertical="center" wrapText="1"/>
    </xf>
    <xf numFmtId="0" fontId="36" fillId="0" borderId="35" xfId="45" applyFont="1" applyFill="1" applyBorder="1" applyAlignment="1">
      <alignment horizontal="center" vertical="center" wrapText="1"/>
    </xf>
    <xf numFmtId="0" fontId="30" fillId="0" borderId="120" xfId="45" applyFont="1" applyFill="1" applyBorder="1" applyAlignment="1">
      <alignment horizontal="center"/>
    </xf>
    <xf numFmtId="49" fontId="30" fillId="0" borderId="121" xfId="45" applyNumberFormat="1" applyFont="1" applyFill="1" applyBorder="1" applyAlignment="1">
      <alignment horizontal="center"/>
    </xf>
    <xf numFmtId="0" fontId="30" fillId="0" borderId="121" xfId="45" applyFont="1" applyFill="1" applyBorder="1" applyAlignment="1">
      <alignment vertical="center" wrapText="1"/>
    </xf>
    <xf numFmtId="0" fontId="22" fillId="0" borderId="122" xfId="45" applyFont="1" applyFill="1" applyBorder="1" applyAlignment="1">
      <alignment vertical="center" wrapText="1"/>
    </xf>
    <xf numFmtId="4" fontId="22" fillId="0" borderId="28" xfId="0" applyNumberFormat="1" applyFont="1" applyFill="1" applyBorder="1" applyAlignment="1">
      <alignment horizontal="left" vertical="center" wrapText="1"/>
    </xf>
    <xf numFmtId="0" fontId="30" fillId="0" borderId="123" xfId="45" applyFont="1" applyFill="1" applyBorder="1" applyAlignment="1">
      <alignment horizontal="center"/>
    </xf>
    <xf numFmtId="49" fontId="30" fillId="0" borderId="21" xfId="45" applyNumberFormat="1" applyFont="1" applyFill="1" applyBorder="1" applyAlignment="1">
      <alignment horizontal="center"/>
    </xf>
    <xf numFmtId="0" fontId="30" fillId="0" borderId="21" xfId="45" applyFont="1" applyFill="1" applyBorder="1" applyAlignment="1">
      <alignment vertical="center" wrapText="1"/>
    </xf>
    <xf numFmtId="0" fontId="22" fillId="0" borderId="116" xfId="45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0" borderId="29" xfId="45" applyFont="1" applyFill="1" applyBorder="1" applyAlignment="1">
      <alignment vertical="center" wrapText="1"/>
    </xf>
    <xf numFmtId="0" fontId="22" fillId="0" borderId="117" xfId="45" applyFont="1" applyFill="1" applyBorder="1" applyAlignment="1">
      <alignment vertical="center" wrapText="1"/>
    </xf>
    <xf numFmtId="0" fontId="30" fillId="0" borderId="124" xfId="45" applyFont="1" applyFill="1" applyBorder="1" applyAlignment="1">
      <alignment vertical="center" wrapText="1"/>
    </xf>
    <xf numFmtId="0" fontId="22" fillId="0" borderId="125" xfId="45" applyFont="1" applyFill="1" applyBorder="1" applyAlignment="1">
      <alignment vertical="center" wrapText="1"/>
    </xf>
    <xf numFmtId="0" fontId="22" fillId="0" borderId="64" xfId="45" applyFont="1" applyFill="1" applyBorder="1" applyAlignment="1">
      <alignment horizontal="left" vertical="center" wrapText="1"/>
    </xf>
    <xf numFmtId="4" fontId="37" fillId="0" borderId="70" xfId="45" applyNumberFormat="1" applyFont="1" applyFill="1" applyBorder="1" applyAlignment="1">
      <alignment vertical="center" wrapText="1"/>
    </xf>
    <xf numFmtId="4" fontId="71" fillId="31" borderId="40" xfId="45" applyNumberFormat="1" applyFont="1" applyFill="1" applyBorder="1" applyAlignment="1">
      <alignment horizontal="right" vertical="center" wrapText="1"/>
    </xf>
    <xf numFmtId="4" fontId="22" fillId="0" borderId="40" xfId="43" applyNumberFormat="1" applyFont="1" applyFill="1" applyBorder="1" applyAlignment="1">
      <alignment vertical="center" wrapText="1"/>
    </xf>
    <xf numFmtId="0" fontId="22" fillId="0" borderId="15" xfId="45" applyFont="1" applyBorder="1" applyAlignment="1">
      <alignment vertical="center" wrapText="1"/>
    </xf>
    <xf numFmtId="0" fontId="22" fillId="0" borderId="54" xfId="45" applyFont="1" applyFill="1" applyBorder="1" applyAlignment="1">
      <alignment horizontal="center" vertical="center" wrapText="1"/>
    </xf>
    <xf numFmtId="49" fontId="22" fillId="0" borderId="61" xfId="48" applyNumberFormat="1" applyFont="1" applyBorder="1" applyAlignment="1">
      <alignment horizontal="center"/>
    </xf>
    <xf numFmtId="3" fontId="30" fillId="0" borderId="0" xfId="0" applyNumberFormat="1" applyFont="1" applyFill="1" applyAlignment="1">
      <alignment horizontal="center" vertical="center" wrapText="1"/>
    </xf>
    <xf numFmtId="49" fontId="30" fillId="0" borderId="86" xfId="48" applyNumberFormat="1" applyFont="1" applyBorder="1" applyAlignment="1">
      <alignment horizontal="center"/>
    </xf>
    <xf numFmtId="0" fontId="30" fillId="0" borderId="42" xfId="48" applyFont="1" applyBorder="1"/>
    <xf numFmtId="4" fontId="30" fillId="32" borderId="34" xfId="37" applyNumberFormat="1" applyFont="1" applyFill="1" applyBorder="1"/>
    <xf numFmtId="0" fontId="30" fillId="0" borderId="20" xfId="45" applyFont="1" applyFill="1" applyBorder="1" applyAlignment="1"/>
    <xf numFmtId="0" fontId="22" fillId="0" borderId="126" xfId="45" applyFont="1" applyBorder="1" applyAlignment="1">
      <alignment horizontal="center"/>
    </xf>
    <xf numFmtId="49" fontId="22" fillId="0" borderId="21" xfId="45" applyNumberFormat="1" applyFont="1" applyBorder="1" applyAlignment="1">
      <alignment horizontal="center"/>
    </xf>
    <xf numFmtId="0" fontId="22" fillId="0" borderId="127" xfId="45" applyFont="1" applyBorder="1"/>
    <xf numFmtId="4" fontId="22" fillId="31" borderId="48" xfId="0" applyNumberFormat="1" applyFont="1" applyFill="1" applyBorder="1"/>
    <xf numFmtId="4" fontId="22" fillId="32" borderId="48" xfId="0" applyNumberFormat="1" applyFont="1" applyFill="1" applyBorder="1"/>
    <xf numFmtId="4" fontId="22" fillId="31" borderId="128" xfId="0" applyNumberFormat="1" applyFont="1" applyFill="1" applyBorder="1"/>
    <xf numFmtId="4" fontId="22" fillId="32" borderId="128" xfId="0" applyNumberFormat="1" applyFont="1" applyFill="1" applyBorder="1"/>
    <xf numFmtId="0" fontId="22" fillId="0" borderId="129" xfId="45" applyFont="1" applyBorder="1" applyAlignment="1">
      <alignment horizontal="center"/>
    </xf>
    <xf numFmtId="49" fontId="22" fillId="0" borderId="117" xfId="45" applyNumberFormat="1" applyFont="1" applyBorder="1" applyAlignment="1">
      <alignment horizontal="center"/>
    </xf>
    <xf numFmtId="0" fontId="22" fillId="0" borderId="109" xfId="45" applyFont="1" applyBorder="1"/>
    <xf numFmtId="4" fontId="22" fillId="31" borderId="107" xfId="0" applyNumberFormat="1" applyFont="1" applyFill="1" applyBorder="1"/>
    <xf numFmtId="4" fontId="22" fillId="32" borderId="107" xfId="0" applyNumberFormat="1" applyFont="1" applyFill="1" applyBorder="1"/>
    <xf numFmtId="49" fontId="22" fillId="0" borderId="0" xfId="45" applyNumberFormat="1" applyFont="1" applyBorder="1" applyAlignment="1">
      <alignment horizontal="center"/>
    </xf>
    <xf numFmtId="0" fontId="22" fillId="0" borderId="0" xfId="45" applyFont="1" applyBorder="1"/>
    <xf numFmtId="0" fontId="29" fillId="0" borderId="36" xfId="45" applyFont="1" applyFill="1" applyBorder="1" applyAlignment="1">
      <alignment horizontal="center" vertical="center" wrapText="1"/>
    </xf>
    <xf numFmtId="0" fontId="29" fillId="0" borderId="38" xfId="45" applyFont="1" applyFill="1" applyBorder="1" applyAlignment="1">
      <alignment horizontal="center" vertical="center" wrapText="1"/>
    </xf>
    <xf numFmtId="0" fontId="29" fillId="0" borderId="70" xfId="45" applyFont="1" applyFill="1" applyBorder="1" applyAlignment="1">
      <alignment horizontal="center" vertical="center" wrapText="1"/>
    </xf>
    <xf numFmtId="4" fontId="29" fillId="0" borderId="18" xfId="45" applyNumberFormat="1" applyFont="1" applyFill="1" applyBorder="1" applyAlignment="1">
      <alignment vertical="center" wrapText="1"/>
    </xf>
    <xf numFmtId="0" fontId="22" fillId="0" borderId="68" xfId="0" applyFont="1" applyBorder="1" applyAlignment="1">
      <alignment horizontal="center" vertical="center"/>
    </xf>
    <xf numFmtId="49" fontId="22" fillId="0" borderId="10" xfId="45" applyNumberFormat="1" applyFont="1" applyBorder="1" applyAlignment="1">
      <alignment horizontal="center" vertical="center"/>
    </xf>
    <xf numFmtId="0" fontId="22" fillId="0" borderId="90" xfId="45" applyFont="1" applyFill="1" applyBorder="1" applyAlignment="1">
      <alignment vertical="center"/>
    </xf>
    <xf numFmtId="4" fontId="22" fillId="31" borderId="25" xfId="45" applyNumberFormat="1" applyFont="1" applyFill="1" applyBorder="1" applyAlignment="1">
      <alignment vertical="center"/>
    </xf>
    <xf numFmtId="4" fontId="22" fillId="32" borderId="25" xfId="45" applyNumberFormat="1" applyFont="1" applyFill="1" applyBorder="1" applyAlignment="1">
      <alignment vertical="center"/>
    </xf>
    <xf numFmtId="4" fontId="22" fillId="0" borderId="25" xfId="45" applyNumberFormat="1" applyFont="1" applyFill="1" applyBorder="1" applyAlignment="1">
      <alignment vertical="center"/>
    </xf>
    <xf numFmtId="0" fontId="22" fillId="0" borderId="61" xfId="0" applyFont="1" applyBorder="1" applyAlignment="1">
      <alignment horizontal="center" vertical="center" wrapText="1"/>
    </xf>
    <xf numFmtId="4" fontId="22" fillId="31" borderId="40" xfId="45" applyNumberFormat="1" applyFont="1" applyFill="1" applyBorder="1" applyAlignment="1">
      <alignment vertical="center" wrapText="1"/>
    </xf>
    <xf numFmtId="4" fontId="22" fillId="32" borderId="40" xfId="45" applyNumberFormat="1" applyFont="1" applyFill="1" applyBorder="1" applyAlignment="1">
      <alignment vertical="center" wrapText="1"/>
    </xf>
    <xf numFmtId="4" fontId="22" fillId="0" borderId="40" xfId="45" applyNumberFormat="1" applyFont="1" applyFill="1" applyBorder="1" applyAlignment="1">
      <alignment vertical="center" wrapText="1"/>
    </xf>
    <xf numFmtId="0" fontId="22" fillId="0" borderId="86" xfId="0" applyFont="1" applyBorder="1" applyAlignment="1">
      <alignment horizontal="center" vertical="center" wrapText="1"/>
    </xf>
    <xf numFmtId="49" fontId="22" fillId="0" borderId="81" xfId="45" applyNumberFormat="1" applyFont="1" applyBorder="1" applyAlignment="1">
      <alignment horizontal="center" vertical="center" wrapText="1"/>
    </xf>
    <xf numFmtId="0" fontId="22" fillId="0" borderId="89" xfId="45" applyFont="1" applyFill="1" applyBorder="1" applyAlignment="1">
      <alignment vertical="center" wrapText="1"/>
    </xf>
    <xf numFmtId="4" fontId="22" fillId="31" borderId="34" xfId="45" applyNumberFormat="1" applyFont="1" applyFill="1" applyBorder="1" applyAlignment="1">
      <alignment vertical="center" wrapText="1"/>
    </xf>
    <xf numFmtId="4" fontId="22" fillId="32" borderId="34" xfId="45" applyNumberFormat="1" applyFont="1" applyFill="1" applyBorder="1" applyAlignment="1">
      <alignment vertical="center" wrapText="1"/>
    </xf>
    <xf numFmtId="4" fontId="22" fillId="0" borderId="34" xfId="45" applyNumberFormat="1" applyFont="1" applyFill="1" applyBorder="1" applyAlignment="1">
      <alignment vertical="center" wrapText="1"/>
    </xf>
    <xf numFmtId="0" fontId="31" fillId="0" borderId="0" xfId="0" applyFont="1" applyAlignment="1">
      <alignment horizontal="center"/>
    </xf>
    <xf numFmtId="49" fontId="25" fillId="0" borderId="58" xfId="45" applyNumberFormat="1" applyFont="1" applyFill="1" applyBorder="1" applyAlignment="1">
      <alignment horizontal="center" vertical="center"/>
    </xf>
    <xf numFmtId="0" fontId="25" fillId="0" borderId="89" xfId="0" applyFont="1" applyFill="1" applyBorder="1" applyAlignment="1">
      <alignment vertical="center"/>
    </xf>
    <xf numFmtId="0" fontId="25" fillId="0" borderId="64" xfId="43" applyFont="1" applyFill="1" applyBorder="1" applyAlignment="1">
      <alignment vertical="center" wrapText="1"/>
    </xf>
    <xf numFmtId="4" fontId="25" fillId="31" borderId="34" xfId="43" applyNumberFormat="1" applyFont="1" applyFill="1" applyBorder="1" applyAlignment="1">
      <alignment vertical="center" wrapText="1"/>
    </xf>
    <xf numFmtId="4" fontId="25" fillId="32" borderId="34" xfId="43" applyNumberFormat="1" applyFont="1" applyFill="1" applyBorder="1" applyAlignment="1">
      <alignment vertical="center" wrapText="1"/>
    </xf>
    <xf numFmtId="4" fontId="22" fillId="0" borderId="34" xfId="43" applyNumberFormat="1" applyFont="1" applyFill="1" applyBorder="1" applyAlignment="1">
      <alignment vertical="center" wrapText="1"/>
    </xf>
    <xf numFmtId="49" fontId="22" fillId="0" borderId="0" xfId="0" applyNumberFormat="1" applyFont="1"/>
    <xf numFmtId="49" fontId="24" fillId="0" borderId="0" xfId="45" applyNumberFormat="1" applyFont="1" applyFill="1" applyAlignment="1">
      <alignment horizontal="center"/>
    </xf>
    <xf numFmtId="0" fontId="54" fillId="0" borderId="54" xfId="45" applyFont="1" applyBorder="1" applyAlignment="1">
      <alignment horizontal="center" vertical="center" wrapText="1"/>
    </xf>
    <xf numFmtId="0" fontId="54" fillId="0" borderId="63" xfId="45" applyFont="1" applyBorder="1" applyAlignment="1">
      <alignment horizontal="center" vertical="center" wrapText="1"/>
    </xf>
    <xf numFmtId="0" fontId="54" fillId="0" borderId="42" xfId="0" applyFont="1" applyBorder="1" applyAlignment="1">
      <alignment horizontal="left" vertical="center" wrapText="1"/>
    </xf>
    <xf numFmtId="4" fontId="54" fillId="31" borderId="34" xfId="0" applyNumberFormat="1" applyFont="1" applyFill="1" applyBorder="1" applyAlignment="1">
      <alignment vertical="center" wrapText="1"/>
    </xf>
    <xf numFmtId="4" fontId="54" fillId="32" borderId="34" xfId="0" applyNumberFormat="1" applyFont="1" applyFill="1" applyBorder="1" applyAlignment="1">
      <alignment vertical="center" wrapText="1"/>
    </xf>
    <xf numFmtId="4" fontId="22" fillId="0" borderId="18" xfId="45" applyNumberFormat="1" applyFont="1" applyFill="1" applyBorder="1" applyAlignment="1">
      <alignment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4" fontId="22" fillId="0" borderId="0" xfId="45" applyNumberFormat="1" applyFont="1" applyFill="1" applyBorder="1" applyAlignment="1">
      <alignment vertical="center" wrapText="1"/>
    </xf>
    <xf numFmtId="4" fontId="55" fillId="0" borderId="73" xfId="45" applyNumberFormat="1" applyFont="1" applyFill="1" applyBorder="1" applyAlignment="1">
      <alignment horizontal="left" vertical="center"/>
    </xf>
    <xf numFmtId="0" fontId="29" fillId="0" borderId="35" xfId="0" applyFont="1" applyBorder="1" applyAlignment="1">
      <alignment horizontal="left" vertical="center" wrapText="1"/>
    </xf>
    <xf numFmtId="4" fontId="29" fillId="31" borderId="18" xfId="0" applyNumberFormat="1" applyFont="1" applyFill="1" applyBorder="1" applyAlignment="1">
      <alignment vertical="center" wrapText="1"/>
    </xf>
    <xf numFmtId="4" fontId="29" fillId="32" borderId="18" xfId="0" applyNumberFormat="1" applyFont="1" applyFill="1" applyBorder="1" applyAlignment="1">
      <alignment vertical="center" wrapText="1"/>
    </xf>
    <xf numFmtId="0" fontId="56" fillId="0" borderId="37" xfId="45" applyFont="1" applyBorder="1" applyAlignment="1">
      <alignment horizontal="center" vertical="center" wrapText="1"/>
    </xf>
    <xf numFmtId="0" fontId="56" fillId="0" borderId="38" xfId="45" applyFont="1" applyBorder="1" applyAlignment="1">
      <alignment horizontal="center" vertical="center" wrapText="1"/>
    </xf>
    <xf numFmtId="0" fontId="56" fillId="0" borderId="35" xfId="0" applyFont="1" applyBorder="1" applyAlignment="1">
      <alignment horizontal="left" vertical="center" wrapText="1"/>
    </xf>
    <xf numFmtId="4" fontId="56" fillId="31" borderId="18" xfId="0" applyNumberFormat="1" applyFont="1" applyFill="1" applyBorder="1" applyAlignment="1">
      <alignment vertical="center" wrapText="1"/>
    </xf>
    <xf numFmtId="4" fontId="56" fillId="32" borderId="18" xfId="0" applyNumberFormat="1" applyFont="1" applyFill="1" applyBorder="1" applyAlignment="1">
      <alignment vertical="center" wrapText="1"/>
    </xf>
    <xf numFmtId="4" fontId="56" fillId="0" borderId="18" xfId="0" applyNumberFormat="1" applyFont="1" applyFill="1" applyBorder="1" applyAlignment="1">
      <alignment vertical="center" wrapText="1"/>
    </xf>
    <xf numFmtId="0" fontId="36" fillId="0" borderId="70" xfId="45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49" fontId="30" fillId="0" borderId="83" xfId="45" applyNumberFormat="1" applyFont="1" applyBorder="1" applyAlignment="1">
      <alignment horizontal="center" vertical="center" wrapText="1"/>
    </xf>
    <xf numFmtId="49" fontId="30" fillId="0" borderId="30" xfId="0" applyNumberFormat="1" applyFont="1" applyBorder="1" applyAlignment="1">
      <alignment horizontal="left" vertical="center" wrapText="1"/>
    </xf>
    <xf numFmtId="4" fontId="22" fillId="0" borderId="52" xfId="45" applyNumberFormat="1" applyFont="1" applyFill="1" applyBorder="1" applyAlignment="1">
      <alignment vertical="center" wrapText="1"/>
    </xf>
    <xf numFmtId="0" fontId="22" fillId="0" borderId="53" xfId="0" applyFont="1" applyBorder="1" applyAlignment="1">
      <alignment horizontal="center" vertical="center" wrapText="1"/>
    </xf>
    <xf numFmtId="49" fontId="22" fillId="0" borderId="31" xfId="0" applyNumberFormat="1" applyFont="1" applyBorder="1" applyAlignment="1">
      <alignment horizontal="left" vertical="center" wrapText="1"/>
    </xf>
    <xf numFmtId="4" fontId="22" fillId="31" borderId="52" xfId="45" applyNumberFormat="1" applyFont="1" applyFill="1" applyBorder="1" applyAlignment="1">
      <alignment vertical="center" wrapText="1"/>
    </xf>
    <xf numFmtId="4" fontId="22" fillId="32" borderId="52" xfId="45" applyNumberFormat="1" applyFont="1" applyFill="1" applyBorder="1" applyAlignment="1">
      <alignment vertical="center" wrapText="1"/>
    </xf>
    <xf numFmtId="4" fontId="30" fillId="0" borderId="52" xfId="45" applyNumberFormat="1" applyFont="1" applyFill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49" fontId="30" fillId="0" borderId="16" xfId="45" applyNumberFormat="1" applyFont="1" applyBorder="1" applyAlignment="1">
      <alignment horizontal="center" vertical="center" wrapText="1"/>
    </xf>
    <xf numFmtId="49" fontId="30" fillId="0" borderId="31" xfId="0" applyNumberFormat="1" applyFont="1" applyBorder="1" applyAlignment="1">
      <alignment horizontal="left" vertical="center" wrapText="1"/>
    </xf>
    <xf numFmtId="4" fontId="30" fillId="31" borderId="52" xfId="45" applyNumberFormat="1" applyFont="1" applyFill="1" applyBorder="1" applyAlignment="1">
      <alignment vertical="center" wrapText="1"/>
    </xf>
    <xf numFmtId="4" fontId="30" fillId="32" borderId="52" xfId="45" applyNumberFormat="1" applyFont="1" applyFill="1" applyBorder="1" applyAlignment="1">
      <alignment vertical="center" wrapText="1"/>
    </xf>
    <xf numFmtId="4" fontId="22" fillId="0" borderId="69" xfId="45" applyNumberFormat="1" applyFont="1" applyFill="1" applyBorder="1" applyAlignment="1">
      <alignment vertical="center" wrapText="1"/>
    </xf>
    <xf numFmtId="0" fontId="22" fillId="0" borderId="80" xfId="0" applyFont="1" applyBorder="1" applyAlignment="1">
      <alignment horizontal="center" vertical="center" wrapText="1"/>
    </xf>
    <xf numFmtId="49" fontId="22" fillId="0" borderId="82" xfId="0" applyNumberFormat="1" applyFont="1" applyBorder="1" applyAlignment="1">
      <alignment horizontal="left" vertical="center" wrapText="1"/>
    </xf>
    <xf numFmtId="4" fontId="22" fillId="31" borderId="69" xfId="45" applyNumberFormat="1" applyFont="1" applyFill="1" applyBorder="1" applyAlignment="1">
      <alignment vertical="center" wrapText="1"/>
    </xf>
    <xf numFmtId="4" fontId="22" fillId="32" borderId="69" xfId="45" applyNumberFormat="1" applyFont="1" applyFill="1" applyBorder="1" applyAlignment="1">
      <alignment vertical="center" wrapText="1"/>
    </xf>
    <xf numFmtId="0" fontId="22" fillId="0" borderId="0" xfId="45" applyFont="1" applyFill="1" applyBorder="1" applyAlignment="1">
      <alignment horizontal="center" vertical="center" wrapText="1"/>
    </xf>
    <xf numFmtId="49" fontId="22" fillId="0" borderId="0" xfId="45" applyNumberFormat="1" applyFont="1" applyFill="1" applyBorder="1" applyAlignment="1">
      <alignment horizontal="center" vertical="center" wrapText="1"/>
    </xf>
    <xf numFmtId="0" fontId="22" fillId="0" borderId="0" xfId="45" applyFont="1" applyFill="1" applyBorder="1" applyAlignment="1">
      <alignment horizontal="left" vertical="center" wrapText="1"/>
    </xf>
    <xf numFmtId="0" fontId="57" fillId="0" borderId="68" xfId="0" applyFont="1" applyBorder="1" applyAlignment="1">
      <alignment horizontal="center" vertical="center" wrapText="1"/>
    </xf>
    <xf numFmtId="49" fontId="57" fillId="0" borderId="10" xfId="45" applyNumberFormat="1" applyFont="1" applyBorder="1" applyAlignment="1">
      <alignment horizontal="center" vertical="center" wrapText="1"/>
    </xf>
    <xf numFmtId="49" fontId="57" fillId="0" borderId="30" xfId="0" applyNumberFormat="1" applyFont="1" applyBorder="1" applyAlignment="1">
      <alignment horizontal="left" vertical="center" wrapText="1"/>
    </xf>
    <xf numFmtId="4" fontId="57" fillId="31" borderId="25" xfId="45" applyNumberFormat="1" applyFont="1" applyFill="1" applyBorder="1" applyAlignment="1">
      <alignment vertical="center" wrapText="1"/>
    </xf>
    <xf numFmtId="4" fontId="57" fillId="32" borderId="25" xfId="45" applyNumberFormat="1" applyFont="1" applyFill="1" applyBorder="1" applyAlignment="1">
      <alignment vertical="center" wrapText="1"/>
    </xf>
    <xf numFmtId="0" fontId="49" fillId="0" borderId="80" xfId="0" applyFont="1" applyBorder="1" applyAlignment="1">
      <alignment horizontal="center" vertical="center" wrapText="1"/>
    </xf>
    <xf numFmtId="49" fontId="49" fillId="0" borderId="81" xfId="45" applyNumberFormat="1" applyFont="1" applyBorder="1" applyAlignment="1">
      <alignment horizontal="center" vertical="center" wrapText="1"/>
    </xf>
    <xf numFmtId="0" fontId="49" fillId="0" borderId="82" xfId="0" applyFont="1" applyBorder="1" applyAlignment="1">
      <alignment horizontal="left" vertical="center" wrapText="1"/>
    </xf>
    <xf numFmtId="4" fontId="49" fillId="31" borderId="34" xfId="45" applyNumberFormat="1" applyFont="1" applyFill="1" applyBorder="1" applyAlignment="1">
      <alignment vertical="center" wrapText="1"/>
    </xf>
    <xf numFmtId="4" fontId="49" fillId="32" borderId="34" xfId="45" applyNumberFormat="1" applyFont="1" applyFill="1" applyBorder="1" applyAlignment="1">
      <alignment vertical="center" wrapText="1"/>
    </xf>
    <xf numFmtId="4" fontId="57" fillId="0" borderId="25" xfId="45" applyNumberFormat="1" applyFont="1" applyFill="1" applyBorder="1" applyAlignment="1">
      <alignment vertical="center" wrapText="1"/>
    </xf>
    <xf numFmtId="4" fontId="49" fillId="0" borderId="34" xfId="45" applyNumberFormat="1" applyFont="1" applyFill="1" applyBorder="1" applyAlignment="1">
      <alignment vertical="center" wrapText="1"/>
    </xf>
    <xf numFmtId="0" fontId="29" fillId="0" borderId="91" xfId="45" applyFont="1" applyBorder="1" applyAlignment="1">
      <alignment horizontal="center" vertical="center" wrapText="1"/>
    </xf>
    <xf numFmtId="4" fontId="29" fillId="0" borderId="41" xfId="0" applyNumberFormat="1" applyFont="1" applyFill="1" applyBorder="1" applyAlignment="1">
      <alignment vertical="center" wrapText="1"/>
    </xf>
    <xf numFmtId="4" fontId="22" fillId="0" borderId="3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45" applyAlignment="1">
      <alignment vertical="center"/>
    </xf>
    <xf numFmtId="4" fontId="22" fillId="0" borderId="0" xfId="0" applyNumberFormat="1" applyFont="1" applyAlignment="1">
      <alignment vertical="center" wrapText="1"/>
    </xf>
    <xf numFmtId="0" fontId="22" fillId="0" borderId="0" xfId="48" applyFont="1" applyBorder="1" applyAlignment="1">
      <alignment horizontal="center" vertical="center"/>
    </xf>
    <xf numFmtId="49" fontId="22" fillId="0" borderId="19" xfId="48" applyNumberFormat="1" applyFont="1" applyBorder="1" applyAlignment="1">
      <alignment horizontal="center" vertical="center"/>
    </xf>
    <xf numFmtId="49" fontId="22" fillId="0" borderId="44" xfId="48" applyNumberFormat="1" applyFont="1" applyBorder="1" applyAlignment="1">
      <alignment horizontal="center" vertical="center"/>
    </xf>
    <xf numFmtId="49" fontId="22" fillId="0" borderId="45" xfId="48" applyNumberFormat="1" applyFont="1" applyBorder="1" applyAlignment="1">
      <alignment horizontal="center" vertical="center"/>
    </xf>
    <xf numFmtId="49" fontId="30" fillId="0" borderId="45" xfId="48" applyNumberFormat="1" applyFont="1" applyBorder="1" applyAlignment="1">
      <alignment horizontal="center" vertical="center"/>
    </xf>
    <xf numFmtId="0" fontId="30" fillId="0" borderId="14" xfId="48" applyFont="1" applyBorder="1" applyAlignment="1">
      <alignment vertical="center"/>
    </xf>
    <xf numFmtId="49" fontId="30" fillId="0" borderId="46" xfId="48" applyNumberFormat="1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6" fillId="0" borderId="0" xfId="45" applyAlignment="1">
      <alignment horizontal="center" vertical="center"/>
    </xf>
    <xf numFmtId="0" fontId="30" fillId="0" borderId="56" xfId="45" applyFont="1" applyBorder="1" applyAlignment="1">
      <alignment horizontal="center" vertical="center"/>
    </xf>
    <xf numFmtId="0" fontId="30" fillId="0" borderId="21" xfId="45" applyFont="1" applyBorder="1" applyAlignment="1">
      <alignment horizontal="center" vertical="center"/>
    </xf>
    <xf numFmtId="0" fontId="30" fillId="0" borderId="22" xfId="45" applyFont="1" applyBorder="1" applyAlignment="1">
      <alignment horizontal="left" vertical="center"/>
    </xf>
    <xf numFmtId="0" fontId="22" fillId="0" borderId="108" xfId="45" applyFont="1" applyBorder="1" applyAlignment="1">
      <alignment horizontal="center" vertical="center"/>
    </xf>
    <xf numFmtId="49" fontId="22" fillId="0" borderId="117" xfId="0" quotePrefix="1" applyNumberFormat="1" applyFont="1" applyBorder="1" applyAlignment="1">
      <alignment horizontal="center" vertical="center"/>
    </xf>
    <xf numFmtId="0" fontId="22" fillId="0" borderId="109" xfId="0" applyFont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19" xfId="45" applyFont="1" applyFill="1" applyBorder="1" applyAlignment="1">
      <alignment horizontal="center" vertical="center" wrapText="1"/>
    </xf>
    <xf numFmtId="49" fontId="22" fillId="0" borderId="114" xfId="45" applyNumberFormat="1" applyFont="1" applyFill="1" applyBorder="1" applyAlignment="1">
      <alignment horizontal="center" vertical="center" wrapText="1"/>
    </xf>
    <xf numFmtId="0" fontId="22" fillId="0" borderId="60" xfId="45" applyFont="1" applyBorder="1" applyAlignment="1">
      <alignment horizontal="left" vertical="center" wrapText="1"/>
    </xf>
    <xf numFmtId="4" fontId="22" fillId="0" borderId="30" xfId="45" applyNumberFormat="1" applyFont="1" applyBorder="1" applyAlignment="1">
      <alignment horizontal="right" vertical="center" wrapText="1"/>
    </xf>
    <xf numFmtId="4" fontId="22" fillId="31" borderId="25" xfId="0" applyNumberFormat="1" applyFont="1" applyFill="1" applyBorder="1" applyAlignment="1">
      <alignment horizontal="right" vertical="center" wrapText="1"/>
    </xf>
    <xf numFmtId="0" fontId="22" fillId="0" borderId="45" xfId="45" applyFont="1" applyFill="1" applyBorder="1" applyAlignment="1">
      <alignment horizontal="center" vertical="center" wrapText="1"/>
    </xf>
    <xf numFmtId="49" fontId="22" fillId="0" borderId="101" xfId="45" applyNumberFormat="1" applyFont="1" applyFill="1" applyBorder="1" applyAlignment="1">
      <alignment horizontal="center" vertical="center" wrapText="1"/>
    </xf>
    <xf numFmtId="0" fontId="22" fillId="0" borderId="15" xfId="45" applyFont="1" applyBorder="1" applyAlignment="1">
      <alignment horizontal="left" vertical="center" wrapText="1"/>
    </xf>
    <xf numFmtId="4" fontId="22" fillId="0" borderId="15" xfId="0" applyNumberFormat="1" applyFont="1" applyBorder="1" applyAlignment="1">
      <alignment vertical="center" wrapText="1"/>
    </xf>
    <xf numFmtId="4" fontId="22" fillId="0" borderId="28" xfId="45" applyNumberFormat="1" applyFont="1" applyBorder="1" applyAlignment="1">
      <alignment horizontal="right" vertical="center" wrapText="1"/>
    </xf>
    <xf numFmtId="4" fontId="22" fillId="31" borderId="52" xfId="0" applyNumberFormat="1" applyFont="1" applyFill="1" applyBorder="1" applyAlignment="1">
      <alignment horizontal="right" vertical="center" wrapText="1"/>
    </xf>
    <xf numFmtId="0" fontId="22" fillId="0" borderId="46" xfId="45" applyFont="1" applyFill="1" applyBorder="1" applyAlignment="1">
      <alignment horizontal="center" vertical="center" wrapText="1"/>
    </xf>
    <xf numFmtId="49" fontId="22" fillId="0" borderId="103" xfId="45" applyNumberFormat="1" applyFont="1" applyFill="1" applyBorder="1" applyAlignment="1">
      <alignment horizontal="center" vertical="center" wrapText="1"/>
    </xf>
    <xf numFmtId="0" fontId="22" fillId="0" borderId="78" xfId="45" applyFont="1" applyBorder="1" applyAlignment="1">
      <alignment horizontal="left" vertical="center" wrapText="1"/>
    </xf>
    <xf numFmtId="4" fontId="22" fillId="0" borderId="78" xfId="0" applyNumberFormat="1" applyFont="1" applyBorder="1" applyAlignment="1">
      <alignment vertical="center" wrapText="1"/>
    </xf>
    <xf numFmtId="4" fontId="22" fillId="0" borderId="82" xfId="45" applyNumberFormat="1" applyFont="1" applyBorder="1" applyAlignment="1">
      <alignment horizontal="right" vertical="center" wrapText="1"/>
    </xf>
    <xf numFmtId="4" fontId="22" fillId="31" borderId="69" xfId="0" applyNumberFormat="1" applyFont="1" applyFill="1" applyBorder="1" applyAlignment="1">
      <alignment horizontal="right" vertical="center" wrapText="1"/>
    </xf>
    <xf numFmtId="0" fontId="30" fillId="0" borderId="120" xfId="45" applyFont="1" applyBorder="1" applyAlignment="1">
      <alignment horizontal="center" vertical="center"/>
    </xf>
    <xf numFmtId="49" fontId="30" fillId="0" borderId="121" xfId="45" applyNumberFormat="1" applyFont="1" applyBorder="1" applyAlignment="1">
      <alignment horizontal="center" vertical="center"/>
    </xf>
    <xf numFmtId="4" fontId="30" fillId="31" borderId="130" xfId="45" applyNumberFormat="1" applyFont="1" applyFill="1" applyBorder="1" applyAlignment="1">
      <alignment vertical="center"/>
    </xf>
    <xf numFmtId="4" fontId="30" fillId="32" borderId="130" xfId="45" applyNumberFormat="1" applyFont="1" applyFill="1" applyBorder="1" applyAlignment="1">
      <alignment vertical="center"/>
    </xf>
    <xf numFmtId="4" fontId="22" fillId="0" borderId="92" xfId="45" applyNumberFormat="1" applyFont="1" applyFill="1" applyBorder="1" applyAlignment="1">
      <alignment horizontal="center" vertical="center"/>
    </xf>
    <xf numFmtId="0" fontId="22" fillId="0" borderId="131" xfId="45" applyFont="1" applyBorder="1" applyAlignment="1">
      <alignment horizontal="center" vertical="center"/>
    </xf>
    <xf numFmtId="49" fontId="22" fillId="0" borderId="122" xfId="45" applyNumberFormat="1" applyFont="1" applyBorder="1" applyAlignment="1">
      <alignment horizontal="center" vertical="center"/>
    </xf>
    <xf numFmtId="4" fontId="22" fillId="31" borderId="128" xfId="0" applyNumberFormat="1" applyFont="1" applyFill="1" applyBorder="1" applyAlignment="1">
      <alignment vertical="center"/>
    </xf>
    <xf numFmtId="4" fontId="22" fillId="32" borderId="128" xfId="0" applyNumberFormat="1" applyFont="1" applyFill="1" applyBorder="1" applyAlignment="1">
      <alignment vertical="center"/>
    </xf>
    <xf numFmtId="0" fontId="22" fillId="0" borderId="132" xfId="45" applyFont="1" applyBorder="1" applyAlignment="1">
      <alignment horizontal="center" vertical="center"/>
    </xf>
    <xf numFmtId="49" fontId="22" fillId="0" borderId="116" xfId="45" applyNumberFormat="1" applyFont="1" applyBorder="1" applyAlignment="1">
      <alignment horizontal="center" vertical="center"/>
    </xf>
    <xf numFmtId="4" fontId="22" fillId="31" borderId="133" xfId="0" applyNumberFormat="1" applyFont="1" applyFill="1" applyBorder="1" applyAlignment="1">
      <alignment vertical="center"/>
    </xf>
    <xf numFmtId="0" fontId="30" fillId="0" borderId="45" xfId="45" applyFont="1" applyBorder="1" applyAlignment="1">
      <alignment horizontal="center" vertical="center"/>
    </xf>
    <xf numFmtId="49" fontId="30" fillId="0" borderId="100" xfId="45" applyNumberFormat="1" applyFont="1" applyBorder="1" applyAlignment="1">
      <alignment horizontal="center" vertical="center"/>
    </xf>
    <xf numFmtId="4" fontId="30" fillId="31" borderId="40" xfId="45" applyNumberFormat="1" applyFont="1" applyFill="1" applyBorder="1" applyAlignment="1">
      <alignment vertical="center"/>
    </xf>
    <xf numFmtId="4" fontId="30" fillId="32" borderId="40" xfId="45" applyNumberFormat="1" applyFont="1" applyFill="1" applyBorder="1" applyAlignment="1">
      <alignment vertical="center"/>
    </xf>
    <xf numFmtId="0" fontId="22" fillId="0" borderId="84" xfId="45" applyFont="1" applyFill="1" applyBorder="1" applyAlignment="1">
      <alignment horizontal="center" vertical="center"/>
    </xf>
    <xf numFmtId="4" fontId="22" fillId="31" borderId="52" xfId="45" applyNumberFormat="1" applyFont="1" applyFill="1" applyBorder="1" applyAlignment="1">
      <alignment vertical="center"/>
    </xf>
    <xf numFmtId="0" fontId="22" fillId="0" borderId="85" xfId="45" applyFont="1" applyFill="1" applyBorder="1" applyAlignment="1">
      <alignment horizontal="center" vertical="center"/>
    </xf>
    <xf numFmtId="0" fontId="22" fillId="0" borderId="15" xfId="45" applyFont="1" applyFill="1" applyBorder="1" applyAlignment="1">
      <alignment vertical="center"/>
    </xf>
    <xf numFmtId="4" fontId="22" fillId="31" borderId="40" xfId="45" applyNumberFormat="1" applyFont="1" applyFill="1" applyBorder="1" applyAlignment="1">
      <alignment vertical="center"/>
    </xf>
    <xf numFmtId="0" fontId="30" fillId="0" borderId="123" xfId="45" applyFont="1" applyBorder="1" applyAlignment="1">
      <alignment horizontal="center" vertical="center"/>
    </xf>
    <xf numFmtId="49" fontId="30" fillId="0" borderId="21" xfId="45" applyNumberFormat="1" applyFont="1" applyBorder="1" applyAlignment="1">
      <alignment horizontal="center" vertical="center"/>
    </xf>
    <xf numFmtId="4" fontId="30" fillId="31" borderId="134" xfId="45" applyNumberFormat="1" applyFont="1" applyFill="1" applyBorder="1" applyAlignment="1">
      <alignment vertical="center"/>
    </xf>
    <xf numFmtId="4" fontId="30" fillId="32" borderId="134" xfId="45" applyNumberFormat="1" applyFont="1" applyFill="1" applyBorder="1" applyAlignment="1">
      <alignment vertical="center"/>
    </xf>
    <xf numFmtId="4" fontId="22" fillId="0" borderId="94" xfId="45" applyNumberFormat="1" applyFont="1" applyFill="1" applyBorder="1" applyAlignment="1">
      <alignment horizontal="center" vertical="center"/>
    </xf>
    <xf numFmtId="0" fontId="22" fillId="0" borderId="122" xfId="45" applyFont="1" applyBorder="1" applyAlignment="1">
      <alignment vertical="center" wrapText="1"/>
    </xf>
    <xf numFmtId="0" fontId="22" fillId="0" borderId="135" xfId="45" applyFont="1" applyBorder="1" applyAlignment="1">
      <alignment horizontal="center" vertical="center"/>
    </xf>
    <xf numFmtId="49" fontId="22" fillId="0" borderId="117" xfId="45" applyNumberFormat="1" applyFont="1" applyBorder="1" applyAlignment="1">
      <alignment horizontal="center" vertical="center"/>
    </xf>
    <xf numFmtId="4" fontId="22" fillId="31" borderId="107" xfId="0" applyNumberFormat="1" applyFont="1" applyFill="1" applyBorder="1" applyAlignment="1">
      <alignment vertical="center"/>
    </xf>
    <xf numFmtId="4" fontId="22" fillId="32" borderId="107" xfId="0" applyNumberFormat="1" applyFont="1" applyFill="1" applyBorder="1" applyAlignment="1">
      <alignment vertical="center"/>
    </xf>
    <xf numFmtId="0" fontId="30" fillId="0" borderId="136" xfId="45" applyFont="1" applyBorder="1" applyAlignment="1">
      <alignment horizontal="center" vertical="center"/>
    </xf>
    <xf numFmtId="0" fontId="30" fillId="0" borderId="20" xfId="45" applyFont="1" applyBorder="1" applyAlignment="1">
      <alignment horizontal="center" vertical="center"/>
    </xf>
    <xf numFmtId="0" fontId="30" fillId="0" borderId="114" xfId="45" applyFont="1" applyBorder="1" applyAlignment="1">
      <alignment horizontal="left" vertical="center"/>
    </xf>
    <xf numFmtId="0" fontId="22" fillId="0" borderId="137" xfId="45" applyFont="1" applyBorder="1" applyAlignment="1">
      <alignment horizontal="center" vertical="center"/>
    </xf>
    <xf numFmtId="49" fontId="22" fillId="0" borderId="138" xfId="45" applyNumberFormat="1" applyFont="1" applyBorder="1" applyAlignment="1">
      <alignment horizontal="center" vertical="center"/>
    </xf>
    <xf numFmtId="49" fontId="22" fillId="0" borderId="139" xfId="45" applyNumberFormat="1" applyFont="1" applyBorder="1" applyAlignment="1">
      <alignment horizontal="center" vertical="center"/>
    </xf>
    <xf numFmtId="4" fontId="22" fillId="32" borderId="69" xfId="0" applyNumberFormat="1" applyFont="1" applyFill="1" applyBorder="1" applyAlignment="1">
      <alignment vertical="center"/>
    </xf>
    <xf numFmtId="49" fontId="22" fillId="0" borderId="140" xfId="45" applyNumberFormat="1" applyFont="1" applyFill="1" applyBorder="1" applyAlignment="1">
      <alignment horizontal="center" vertical="center" wrapText="1"/>
    </xf>
    <xf numFmtId="4" fontId="22" fillId="0" borderId="15" xfId="45" applyNumberFormat="1" applyFont="1" applyFill="1" applyBorder="1" applyAlignment="1">
      <alignment vertical="center" wrapText="1"/>
    </xf>
    <xf numFmtId="4" fontId="71" fillId="32" borderId="40" xfId="0" applyNumberFormat="1" applyFont="1" applyFill="1" applyBorder="1" applyAlignment="1">
      <alignment vertical="center" wrapText="1"/>
    </xf>
    <xf numFmtId="49" fontId="22" fillId="0" borderId="58" xfId="45" applyNumberFormat="1" applyFont="1" applyFill="1" applyBorder="1" applyAlignment="1">
      <alignment horizontal="center" vertical="center"/>
    </xf>
    <xf numFmtId="0" fontId="22" fillId="0" borderId="64" xfId="45" applyFont="1" applyBorder="1" applyAlignment="1">
      <alignment vertical="center" wrapText="1"/>
    </xf>
    <xf numFmtId="4" fontId="71" fillId="32" borderId="34" xfId="0" applyNumberFormat="1" applyFont="1" applyFill="1" applyBorder="1" applyAlignment="1">
      <alignment vertical="center" wrapText="1"/>
    </xf>
    <xf numFmtId="0" fontId="27" fillId="0" borderId="0" xfId="49" applyFont="1" applyFill="1" applyAlignment="1">
      <alignment horizontal="center" vertical="center"/>
    </xf>
    <xf numFmtId="0" fontId="22" fillId="0" borderId="13" xfId="45" applyNumberFormat="1" applyFont="1" applyBorder="1" applyAlignment="1">
      <alignment horizontal="center" vertical="center" wrapText="1"/>
    </xf>
    <xf numFmtId="0" fontId="22" fillId="0" borderId="15" xfId="45" applyFont="1" applyBorder="1" applyAlignment="1">
      <alignment vertical="center"/>
    </xf>
    <xf numFmtId="0" fontId="22" fillId="0" borderId="141" xfId="45" applyFont="1" applyBorder="1" applyAlignment="1">
      <alignment horizontal="center" vertical="center" wrapText="1"/>
    </xf>
    <xf numFmtId="0" fontId="22" fillId="0" borderId="81" xfId="45" applyNumberFormat="1" applyFont="1" applyBorder="1" applyAlignment="1">
      <alignment horizontal="center" vertical="center" wrapText="1"/>
    </xf>
    <xf numFmtId="49" fontId="22" fillId="0" borderId="142" xfId="48" applyNumberFormat="1" applyFont="1" applyBorder="1" applyAlignment="1">
      <alignment horizontal="center"/>
    </xf>
    <xf numFmtId="0" fontId="22" fillId="0" borderId="143" xfId="48" applyFont="1" applyBorder="1"/>
    <xf numFmtId="4" fontId="22" fillId="32" borderId="69" xfId="37" applyNumberFormat="1" applyFont="1" applyFill="1" applyBorder="1"/>
    <xf numFmtId="0" fontId="30" fillId="0" borderId="37" xfId="45" applyFont="1" applyFill="1" applyBorder="1" applyAlignment="1">
      <alignment horizontal="center" vertical="center" wrapText="1"/>
    </xf>
    <xf numFmtId="49" fontId="30" fillId="0" borderId="41" xfId="45" applyNumberFormat="1" applyFont="1" applyFill="1" applyBorder="1" applyAlignment="1">
      <alignment horizontal="center" vertical="center" wrapText="1"/>
    </xf>
    <xf numFmtId="0" fontId="30" fillId="0" borderId="36" xfId="45" applyFont="1" applyFill="1" applyBorder="1" applyAlignment="1">
      <alignment vertical="center" wrapText="1"/>
    </xf>
    <xf numFmtId="4" fontId="30" fillId="31" borderId="18" xfId="45" applyNumberFormat="1" applyFont="1" applyFill="1" applyBorder="1" applyAlignment="1">
      <alignment vertical="center" wrapText="1"/>
    </xf>
    <xf numFmtId="4" fontId="30" fillId="32" borderId="18" xfId="45" applyNumberFormat="1" applyFont="1" applyFill="1" applyBorder="1" applyAlignment="1">
      <alignment vertical="center" wrapText="1"/>
    </xf>
    <xf numFmtId="49" fontId="30" fillId="0" borderId="142" xfId="48" applyNumberFormat="1" applyFont="1" applyBorder="1" applyAlignment="1">
      <alignment horizontal="center"/>
    </xf>
    <xf numFmtId="0" fontId="30" fillId="0" borderId="143" xfId="48" applyFont="1" applyBorder="1"/>
    <xf numFmtId="4" fontId="30" fillId="32" borderId="51" xfId="45" applyNumberFormat="1" applyFont="1" applyFill="1" applyBorder="1"/>
    <xf numFmtId="0" fontId="22" fillId="0" borderId="12" xfId="45" applyFont="1" applyBorder="1" applyAlignment="1">
      <alignment horizontal="center"/>
    </xf>
    <xf numFmtId="49" fontId="22" fillId="0" borderId="13" xfId="45" applyNumberFormat="1" applyFont="1" applyBorder="1" applyAlignment="1">
      <alignment horizontal="center"/>
    </xf>
    <xf numFmtId="4" fontId="22" fillId="32" borderId="66" xfId="0" applyNumberFormat="1" applyFont="1" applyFill="1" applyBorder="1"/>
    <xf numFmtId="0" fontId="30" fillId="0" borderId="12" xfId="45" applyFont="1" applyBorder="1" applyAlignment="1">
      <alignment horizontal="center"/>
    </xf>
    <xf numFmtId="49" fontId="30" fillId="0" borderId="13" xfId="45" applyNumberFormat="1" applyFont="1" applyBorder="1" applyAlignment="1">
      <alignment horizontal="center"/>
    </xf>
    <xf numFmtId="4" fontId="30" fillId="32" borderId="66" xfId="45" applyNumberFormat="1" applyFont="1" applyFill="1" applyBorder="1"/>
    <xf numFmtId="0" fontId="22" fillId="0" borderId="28" xfId="45" applyNumberFormat="1" applyFont="1" applyFill="1" applyBorder="1" applyAlignment="1">
      <alignment horizontal="left" vertical="center" wrapText="1"/>
    </xf>
    <xf numFmtId="0" fontId="22" fillId="0" borderId="63" xfId="45" applyNumberFormat="1" applyFont="1" applyFill="1" applyBorder="1" applyAlignment="1">
      <alignment horizontal="center"/>
    </xf>
    <xf numFmtId="4" fontId="37" fillId="0" borderId="70" xfId="45" applyNumberFormat="1" applyFont="1" applyFill="1" applyBorder="1" applyAlignment="1">
      <alignment horizontal="center" vertical="center" wrapText="1"/>
    </xf>
    <xf numFmtId="0" fontId="30" fillId="0" borderId="56" xfId="45" applyFont="1" applyBorder="1" applyAlignment="1">
      <alignment horizontal="center" vertical="center" wrapText="1"/>
    </xf>
    <xf numFmtId="0" fontId="30" fillId="0" borderId="21" xfId="45" applyFont="1" applyBorder="1" applyAlignment="1">
      <alignment horizontal="center" vertical="center" wrapText="1"/>
    </xf>
    <xf numFmtId="0" fontId="30" fillId="0" borderId="114" xfId="45" applyFont="1" applyBorder="1" applyAlignment="1">
      <alignment horizontal="left" vertical="center" wrapText="1"/>
    </xf>
    <xf numFmtId="4" fontId="30" fillId="31" borderId="48" xfId="45" applyNumberFormat="1" applyFont="1" applyFill="1" applyBorder="1" applyAlignment="1">
      <alignment vertical="center" wrapText="1"/>
    </xf>
    <xf numFmtId="4" fontId="30" fillId="32" borderId="48" xfId="45" applyNumberFormat="1" applyFont="1" applyFill="1" applyBorder="1" applyAlignment="1">
      <alignment vertical="center" wrapText="1"/>
    </xf>
    <xf numFmtId="4" fontId="30" fillId="0" borderId="76" xfId="45" applyNumberFormat="1" applyFont="1" applyFill="1" applyBorder="1" applyAlignment="1">
      <alignment horizontal="center" vertical="center" wrapText="1"/>
    </xf>
    <xf numFmtId="0" fontId="22" fillId="0" borderId="137" xfId="45" applyFont="1" applyBorder="1" applyAlignment="1">
      <alignment horizontal="center" vertical="center" wrapText="1"/>
    </xf>
    <xf numFmtId="0" fontId="22" fillId="0" borderId="99" xfId="45" applyFont="1" applyBorder="1" applyAlignment="1">
      <alignment horizontal="center" vertical="center" wrapText="1"/>
    </xf>
    <xf numFmtId="0" fontId="22" fillId="0" borderId="17" xfId="45" applyFont="1" applyFill="1" applyBorder="1" applyAlignment="1">
      <alignment horizontal="left" vertical="center" wrapText="1"/>
    </xf>
    <xf numFmtId="4" fontId="22" fillId="0" borderId="66" xfId="45" applyNumberFormat="1" applyFont="1" applyFill="1" applyBorder="1" applyAlignment="1">
      <alignment horizontal="center" vertical="center" wrapText="1"/>
    </xf>
    <xf numFmtId="0" fontId="22" fillId="0" borderId="144" xfId="45" applyFont="1" applyBorder="1" applyAlignment="1">
      <alignment horizontal="center" vertical="center" wrapText="1"/>
    </xf>
    <xf numFmtId="0" fontId="22" fillId="0" borderId="22" xfId="45" applyFont="1" applyBorder="1" applyAlignment="1">
      <alignment horizontal="center" vertical="center" wrapText="1"/>
    </xf>
    <xf numFmtId="0" fontId="22" fillId="0" borderId="108" xfId="45" applyFont="1" applyBorder="1" applyAlignment="1">
      <alignment horizontal="center" vertical="center" wrapText="1"/>
    </xf>
    <xf numFmtId="49" fontId="22" fillId="0" borderId="117" xfId="45" applyNumberFormat="1" applyFont="1" applyBorder="1" applyAlignment="1">
      <alignment horizontal="center" vertical="center" wrapText="1"/>
    </xf>
    <xf numFmtId="0" fontId="22" fillId="0" borderId="103" xfId="45" applyFont="1" applyFill="1" applyBorder="1" applyAlignment="1">
      <alignment vertical="center" wrapText="1"/>
    </xf>
    <xf numFmtId="4" fontId="22" fillId="0" borderId="105" xfId="0" applyNumberFormat="1" applyFont="1" applyFill="1" applyBorder="1" applyAlignment="1">
      <alignment horizontal="center" vertical="center" wrapText="1"/>
    </xf>
    <xf numFmtId="0" fontId="22" fillId="0" borderId="0" xfId="34" applyFont="1"/>
    <xf numFmtId="0" fontId="22" fillId="0" borderId="0" xfId="34" applyFont="1" applyAlignment="1">
      <alignment horizontal="center"/>
    </xf>
    <xf numFmtId="0" fontId="25" fillId="0" borderId="0" xfId="34" applyFont="1" applyAlignment="1">
      <alignment horizontal="center" vertical="center" wrapText="1"/>
    </xf>
    <xf numFmtId="0" fontId="22" fillId="0" borderId="0" xfId="34" applyFont="1" applyAlignment="1">
      <alignment horizontal="center" vertical="center" wrapText="1"/>
    </xf>
    <xf numFmtId="0" fontId="22" fillId="0" borderId="0" xfId="34" applyFont="1" applyAlignment="1">
      <alignment vertical="center" wrapText="1"/>
    </xf>
    <xf numFmtId="0" fontId="68" fillId="0" borderId="0" xfId="34" applyFill="1" applyAlignment="1">
      <alignment vertical="center" wrapText="1"/>
    </xf>
    <xf numFmtId="0" fontId="68" fillId="0" borderId="0" xfId="34" applyAlignment="1">
      <alignment vertical="center" wrapText="1"/>
    </xf>
    <xf numFmtId="0" fontId="72" fillId="0" borderId="0" xfId="34" applyFont="1" applyFill="1" applyAlignment="1">
      <alignment vertical="center"/>
    </xf>
    <xf numFmtId="4" fontId="22" fillId="0" borderId="0" xfId="45" applyNumberFormat="1" applyFont="1" applyFill="1" applyBorder="1" applyAlignment="1">
      <alignment wrapText="1"/>
    </xf>
    <xf numFmtId="0" fontId="33" fillId="0" borderId="0" xfId="34" applyFont="1" applyFill="1" applyAlignment="1">
      <alignment vertical="center" wrapText="1"/>
    </xf>
    <xf numFmtId="0" fontId="22" fillId="0" borderId="0" xfId="34" applyFont="1" applyFill="1" applyAlignment="1">
      <alignment horizontal="center" vertical="center" wrapText="1"/>
    </xf>
    <xf numFmtId="0" fontId="22" fillId="0" borderId="13" xfId="45" applyNumberFormat="1" applyFont="1" applyFill="1" applyBorder="1" applyAlignment="1">
      <alignment horizontal="center"/>
    </xf>
    <xf numFmtId="4" fontId="22" fillId="32" borderId="40" xfId="34" applyNumberFormat="1" applyFont="1" applyFill="1" applyBorder="1" applyAlignment="1">
      <alignment vertical="center" wrapText="1"/>
    </xf>
    <xf numFmtId="0" fontId="30" fillId="0" borderId="13" xfId="45" applyNumberFormat="1" applyFont="1" applyFill="1" applyBorder="1" applyAlignment="1">
      <alignment horizontal="center"/>
    </xf>
    <xf numFmtId="4" fontId="30" fillId="32" borderId="40" xfId="34" applyNumberFormat="1" applyFont="1" applyFill="1" applyBorder="1" applyAlignment="1">
      <alignment vertical="center" wrapText="1"/>
    </xf>
    <xf numFmtId="4" fontId="22" fillId="0" borderId="28" xfId="34" applyNumberFormat="1" applyFont="1" applyFill="1" applyBorder="1" applyAlignment="1">
      <alignment horizontal="center" vertical="center" wrapText="1"/>
    </xf>
    <xf numFmtId="4" fontId="30" fillId="31" borderId="52" xfId="34" applyNumberFormat="1" applyFont="1" applyFill="1" applyBorder="1" applyAlignment="1">
      <alignment vertical="center" wrapText="1"/>
    </xf>
    <xf numFmtId="4" fontId="30" fillId="32" borderId="52" xfId="34" applyNumberFormat="1" applyFont="1" applyFill="1" applyBorder="1" applyAlignment="1">
      <alignment vertical="center" wrapText="1"/>
    </xf>
    <xf numFmtId="4" fontId="22" fillId="0" borderId="31" xfId="34" applyNumberFormat="1" applyFont="1" applyFill="1" applyBorder="1" applyAlignment="1">
      <alignment horizontal="center" vertical="center" wrapText="1"/>
    </xf>
    <xf numFmtId="4" fontId="22" fillId="0" borderId="82" xfId="34" applyNumberFormat="1" applyFont="1" applyFill="1" applyBorder="1" applyAlignment="1">
      <alignment horizontal="center" vertical="center" wrapText="1"/>
    </xf>
    <xf numFmtId="0" fontId="30" fillId="0" borderId="85" xfId="45" applyFont="1" applyBorder="1" applyAlignment="1">
      <alignment horizontal="center"/>
    </xf>
    <xf numFmtId="0" fontId="30" fillId="0" borderId="15" xfId="45" applyFont="1" applyBorder="1"/>
    <xf numFmtId="4" fontId="30" fillId="0" borderId="28" xfId="45" applyNumberFormat="1" applyFont="1" applyFill="1" applyBorder="1" applyAlignment="1">
      <alignment horizontal="center"/>
    </xf>
    <xf numFmtId="0" fontId="22" fillId="0" borderId="85" xfId="45" applyFont="1" applyBorder="1" applyAlignment="1">
      <alignment horizontal="center"/>
    </xf>
    <xf numFmtId="0" fontId="22" fillId="0" borderId="17" xfId="45" applyFont="1" applyBorder="1"/>
    <xf numFmtId="4" fontId="22" fillId="32" borderId="40" xfId="45" applyNumberFormat="1" applyFont="1" applyFill="1" applyBorder="1"/>
    <xf numFmtId="0" fontId="22" fillId="0" borderId="141" xfId="45" applyFont="1" applyBorder="1" applyAlignment="1">
      <alignment horizontal="center"/>
    </xf>
    <xf numFmtId="4" fontId="22" fillId="31" borderId="69" xfId="45" applyNumberFormat="1" applyFont="1" applyFill="1" applyBorder="1"/>
    <xf numFmtId="4" fontId="22" fillId="32" borderId="69" xfId="45" applyNumberFormat="1" applyFont="1" applyFill="1" applyBorder="1"/>
    <xf numFmtId="0" fontId="22" fillId="0" borderId="27" xfId="45" applyFont="1" applyFill="1" applyBorder="1" applyAlignment="1">
      <alignment horizontal="center"/>
    </xf>
    <xf numFmtId="49" fontId="22" fillId="0" borderId="60" xfId="45" applyNumberFormat="1" applyFont="1" applyFill="1" applyBorder="1" applyAlignment="1">
      <alignment horizontal="center"/>
    </xf>
    <xf numFmtId="0" fontId="22" fillId="0" borderId="60" xfId="45" applyFont="1" applyFill="1" applyBorder="1"/>
    <xf numFmtId="4" fontId="22" fillId="31" borderId="25" xfId="45" applyNumberFormat="1" applyFont="1" applyFill="1" applyBorder="1" applyAlignment="1">
      <alignment horizontal="right"/>
    </xf>
    <xf numFmtId="4" fontId="22" fillId="32" borderId="25" xfId="45" applyNumberFormat="1" applyFont="1" applyFill="1" applyBorder="1" applyAlignment="1">
      <alignment horizontal="right"/>
    </xf>
    <xf numFmtId="49" fontId="22" fillId="0" borderId="15" xfId="45" applyNumberFormat="1" applyFont="1" applyFill="1" applyBorder="1" applyAlignment="1">
      <alignment horizontal="center"/>
    </xf>
    <xf numFmtId="0" fontId="22" fillId="0" borderId="15" xfId="45" applyFont="1" applyFill="1" applyBorder="1"/>
    <xf numFmtId="4" fontId="22" fillId="31" borderId="40" xfId="45" applyNumberFormat="1" applyFont="1" applyFill="1" applyBorder="1" applyAlignment="1">
      <alignment horizontal="right"/>
    </xf>
    <xf numFmtId="4" fontId="22" fillId="32" borderId="40" xfId="45" applyNumberFormat="1" applyFont="1" applyFill="1" applyBorder="1" applyAlignment="1">
      <alignment horizontal="right"/>
    </xf>
    <xf numFmtId="4" fontId="22" fillId="32" borderId="40" xfId="45" applyNumberFormat="1" applyFont="1" applyFill="1" applyBorder="1" applyAlignment="1">
      <alignment horizontal="right" vertical="center" wrapText="1"/>
    </xf>
    <xf numFmtId="0" fontId="22" fillId="0" borderId="0" xfId="37" applyFont="1" applyFill="1" applyBorder="1" applyAlignment="1">
      <alignment horizontal="center" vertical="center"/>
    </xf>
    <xf numFmtId="49" fontId="22" fillId="0" borderId="0" xfId="48" applyNumberFormat="1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vertical="center" wrapText="1"/>
    </xf>
    <xf numFmtId="0" fontId="22" fillId="0" borderId="145" xfId="45" applyFont="1" applyFill="1" applyBorder="1" applyAlignment="1">
      <alignment horizontal="center" vertical="center" wrapText="1"/>
    </xf>
    <xf numFmtId="0" fontId="22" fillId="0" borderId="30" xfId="45" applyFont="1" applyFill="1" applyBorder="1" applyAlignment="1">
      <alignment vertical="center" wrapText="1"/>
    </xf>
    <xf numFmtId="4" fontId="71" fillId="31" borderId="25" xfId="0" applyNumberFormat="1" applyFont="1" applyFill="1" applyBorder="1" applyAlignment="1">
      <alignment vertical="center" wrapText="1"/>
    </xf>
    <xf numFmtId="4" fontId="71" fillId="32" borderId="25" xfId="0" applyNumberFormat="1" applyFont="1" applyFill="1" applyBorder="1" applyAlignment="1">
      <alignment vertical="center" wrapText="1"/>
    </xf>
    <xf numFmtId="0" fontId="22" fillId="0" borderId="28" xfId="45" applyFont="1" applyFill="1" applyBorder="1" applyAlignment="1">
      <alignment vertical="center" wrapText="1"/>
    </xf>
    <xf numFmtId="4" fontId="71" fillId="31" borderId="40" xfId="0" applyNumberFormat="1" applyFont="1" applyFill="1" applyBorder="1" applyAlignment="1">
      <alignment vertical="center" wrapText="1"/>
    </xf>
    <xf numFmtId="0" fontId="22" fillId="0" borderId="28" xfId="0" applyFont="1" applyFill="1" applyBorder="1" applyAlignment="1">
      <alignment horizontal="left" vertical="center" wrapText="1"/>
    </xf>
    <xf numFmtId="4" fontId="71" fillId="31" borderId="40" xfId="43" applyNumberFormat="1" applyFont="1" applyFill="1" applyBorder="1" applyAlignment="1">
      <alignment vertical="center" wrapText="1"/>
    </xf>
    <xf numFmtId="4" fontId="71" fillId="32" borderId="40" xfId="43" applyNumberFormat="1" applyFont="1" applyFill="1" applyBorder="1" applyAlignment="1">
      <alignment vertical="center" wrapText="1"/>
    </xf>
    <xf numFmtId="4" fontId="40" fillId="31" borderId="40" xfId="0" applyNumberFormat="1" applyFont="1" applyFill="1" applyBorder="1" applyAlignment="1">
      <alignment vertical="center" wrapText="1"/>
    </xf>
    <xf numFmtId="4" fontId="40" fillId="32" borderId="40" xfId="0" applyNumberFormat="1" applyFont="1" applyFill="1" applyBorder="1" applyAlignment="1">
      <alignment vertical="center" wrapText="1"/>
    </xf>
    <xf numFmtId="49" fontId="40" fillId="0" borderId="15" xfId="48" applyNumberFormat="1" applyFont="1" applyFill="1" applyBorder="1" applyAlignment="1">
      <alignment horizontal="center" vertical="center"/>
    </xf>
    <xf numFmtId="4" fontId="41" fillId="32" borderId="40" xfId="43" applyNumberFormat="1" applyFont="1" applyFill="1" applyBorder="1" applyAlignment="1">
      <alignment vertical="center" wrapText="1"/>
    </xf>
    <xf numFmtId="4" fontId="71" fillId="31" borderId="52" xfId="0" applyNumberFormat="1" applyFont="1" applyFill="1" applyBorder="1" applyAlignment="1">
      <alignment vertical="center" wrapText="1"/>
    </xf>
    <xf numFmtId="0" fontId="22" fillId="0" borderId="42" xfId="45" applyFont="1" applyFill="1" applyBorder="1" applyAlignment="1">
      <alignment vertical="center" wrapText="1"/>
    </xf>
    <xf numFmtId="0" fontId="22" fillId="0" borderId="0" xfId="45" applyFont="1" applyFill="1" applyBorder="1" applyAlignment="1">
      <alignment vertical="center" wrapText="1"/>
    </xf>
    <xf numFmtId="4" fontId="37" fillId="33" borderId="18" xfId="45" applyNumberFormat="1" applyFont="1" applyFill="1" applyBorder="1" applyAlignment="1">
      <alignment vertical="center" wrapText="1"/>
    </xf>
    <xf numFmtId="4" fontId="30" fillId="0" borderId="30" xfId="0" applyNumberFormat="1" applyFont="1" applyFill="1" applyBorder="1" applyAlignment="1">
      <alignment horizontal="center"/>
    </xf>
    <xf numFmtId="0" fontId="22" fillId="0" borderId="67" xfId="45" applyFont="1" applyBorder="1" applyAlignment="1">
      <alignment horizontal="center"/>
    </xf>
    <xf numFmtId="49" fontId="22" fillId="0" borderId="96" xfId="45" applyNumberFormat="1" applyFont="1" applyBorder="1" applyAlignment="1">
      <alignment horizontal="center"/>
    </xf>
    <xf numFmtId="4" fontId="22" fillId="0" borderId="28" xfId="45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30" fillId="0" borderId="16" xfId="45" applyFont="1" applyBorder="1" applyAlignment="1">
      <alignment horizontal="center"/>
    </xf>
    <xf numFmtId="49" fontId="30" fillId="0" borderId="16" xfId="45" applyNumberFormat="1" applyFont="1" applyBorder="1" applyAlignment="1">
      <alignment horizontal="center"/>
    </xf>
    <xf numFmtId="4" fontId="30" fillId="0" borderId="31" xfId="0" applyNumberFormat="1" applyFont="1" applyFill="1" applyBorder="1" applyAlignment="1">
      <alignment horizontal="center"/>
    </xf>
    <xf numFmtId="0" fontId="22" fillId="0" borderId="13" xfId="45" applyFont="1" applyBorder="1" applyAlignment="1">
      <alignment horizontal="center"/>
    </xf>
    <xf numFmtId="0" fontId="29" fillId="0" borderId="118" xfId="45" applyFont="1" applyBorder="1" applyAlignment="1">
      <alignment horizontal="center" vertical="center" wrapText="1"/>
    </xf>
    <xf numFmtId="0" fontId="29" fillId="0" borderId="119" xfId="45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4" fontId="30" fillId="32" borderId="52" xfId="45" applyNumberFormat="1" applyFont="1" applyFill="1" applyBorder="1"/>
    <xf numFmtId="4" fontId="30" fillId="0" borderId="31" xfId="45" applyNumberFormat="1" applyFont="1" applyFill="1" applyBorder="1" applyAlignment="1">
      <alignment horizontal="center"/>
    </xf>
    <xf numFmtId="4" fontId="22" fillId="31" borderId="50" xfId="45" applyNumberFormat="1" applyFont="1" applyFill="1" applyBorder="1"/>
    <xf numFmtId="4" fontId="22" fillId="32" borderId="50" xfId="45" applyNumberFormat="1" applyFont="1" applyFill="1" applyBorder="1"/>
    <xf numFmtId="4" fontId="22" fillId="0" borderId="32" xfId="45" applyNumberFormat="1" applyFont="1" applyFill="1" applyBorder="1" applyAlignment="1">
      <alignment horizontal="center"/>
    </xf>
    <xf numFmtId="0" fontId="22" fillId="0" borderId="12" xfId="0" applyFont="1" applyBorder="1" applyAlignment="1">
      <alignment horizontal="center" vertical="top"/>
    </xf>
    <xf numFmtId="49" fontId="22" fillId="0" borderId="13" xfId="45" applyNumberFormat="1" applyFont="1" applyBorder="1" applyAlignment="1">
      <alignment horizontal="center" vertical="top"/>
    </xf>
    <xf numFmtId="4" fontId="22" fillId="31" borderId="40" xfId="45" applyNumberFormat="1" applyFont="1" applyFill="1" applyBorder="1" applyAlignment="1">
      <alignment vertical="top"/>
    </xf>
    <xf numFmtId="4" fontId="22" fillId="32" borderId="40" xfId="45" applyNumberFormat="1" applyFont="1" applyFill="1" applyBorder="1" applyAlignment="1">
      <alignment vertical="top"/>
    </xf>
    <xf numFmtId="4" fontId="22" fillId="0" borderId="28" xfId="45" applyNumberFormat="1" applyFont="1" applyFill="1" applyBorder="1" applyAlignment="1">
      <alignment horizontal="left" vertical="top" wrapText="1"/>
    </xf>
    <xf numFmtId="49" fontId="22" fillId="0" borderId="63" xfId="45" applyNumberFormat="1" applyFont="1" applyBorder="1" applyAlignment="1">
      <alignment horizontal="center" vertical="top"/>
    </xf>
    <xf numFmtId="0" fontId="73" fillId="0" borderId="37" xfId="49" applyFont="1" applyBorder="1" applyAlignment="1">
      <alignment horizontal="center"/>
    </xf>
    <xf numFmtId="0" fontId="73" fillId="0" borderId="38" xfId="49" applyFont="1" applyBorder="1" applyAlignment="1">
      <alignment horizontal="center"/>
    </xf>
    <xf numFmtId="4" fontId="73" fillId="0" borderId="18" xfId="49" applyNumberFormat="1" applyFont="1" applyFill="1" applyBorder="1" applyAlignment="1">
      <alignment horizontal="right"/>
    </xf>
    <xf numFmtId="4" fontId="29" fillId="0" borderId="35" xfId="49" applyNumberFormat="1" applyFont="1" applyFill="1" applyBorder="1" applyAlignment="1">
      <alignment horizontal="center"/>
    </xf>
    <xf numFmtId="0" fontId="22" fillId="0" borderId="120" xfId="49" applyFont="1" applyBorder="1" applyAlignment="1">
      <alignment horizontal="center" vertical="center"/>
    </xf>
    <xf numFmtId="49" fontId="22" fillId="0" borderId="146" xfId="49" applyNumberFormat="1" applyFont="1" applyBorder="1" applyAlignment="1">
      <alignment horizontal="center" vertical="center"/>
    </xf>
    <xf numFmtId="4" fontId="22" fillId="32" borderId="25" xfId="49" applyNumberFormat="1" applyFont="1" applyFill="1" applyBorder="1"/>
    <xf numFmtId="4" fontId="22" fillId="0" borderId="92" xfId="45" applyNumberFormat="1" applyFont="1" applyFill="1" applyBorder="1" applyAlignment="1">
      <alignment horizontal="center"/>
    </xf>
    <xf numFmtId="0" fontId="22" fillId="0" borderId="131" xfId="49" applyFont="1" applyBorder="1" applyAlignment="1">
      <alignment horizontal="center" vertical="center"/>
    </xf>
    <xf numFmtId="49" fontId="22" fillId="0" borderId="147" xfId="49" applyNumberFormat="1" applyFont="1" applyBorder="1" applyAlignment="1">
      <alignment horizontal="center" vertical="center"/>
    </xf>
    <xf numFmtId="4" fontId="22" fillId="32" borderId="40" xfId="49" applyNumberFormat="1" applyFont="1" applyFill="1" applyBorder="1"/>
    <xf numFmtId="49" fontId="22" fillId="0" borderId="122" xfId="49" applyNumberFormat="1" applyFont="1" applyBorder="1" applyAlignment="1">
      <alignment horizontal="center" vertical="center"/>
    </xf>
    <xf numFmtId="0" fontId="22" fillId="0" borderId="148" xfId="49" applyFont="1" applyBorder="1" applyAlignment="1">
      <alignment horizontal="center" vertical="center"/>
    </xf>
    <xf numFmtId="49" fontId="22" fillId="0" borderId="57" xfId="49" applyNumberFormat="1" applyFont="1" applyBorder="1" applyAlignment="1">
      <alignment horizontal="center" vertical="center"/>
    </xf>
    <xf numFmtId="4" fontId="22" fillId="32" borderId="50" xfId="49" applyNumberFormat="1" applyFont="1" applyFill="1" applyBorder="1"/>
    <xf numFmtId="0" fontId="22" fillId="0" borderId="135" xfId="49" applyFont="1" applyBorder="1" applyAlignment="1">
      <alignment horizontal="center" vertical="center"/>
    </xf>
    <xf numFmtId="49" fontId="22" fillId="0" borderId="108" xfId="49" applyNumberFormat="1" applyFont="1" applyBorder="1" applyAlignment="1">
      <alignment horizontal="center" vertical="center"/>
    </xf>
    <xf numFmtId="4" fontId="22" fillId="32" borderId="34" xfId="49" applyNumberFormat="1" applyFont="1" applyFill="1" applyBorder="1"/>
    <xf numFmtId="4" fontId="22" fillId="0" borderId="149" xfId="45" applyNumberFormat="1" applyFont="1" applyFill="1" applyBorder="1" applyAlignment="1">
      <alignment horizontal="center"/>
    </xf>
    <xf numFmtId="4" fontId="22" fillId="0" borderId="0" xfId="45" applyNumberFormat="1" applyFont="1" applyBorder="1" applyAlignment="1">
      <alignment horizontal="left" vertical="center" wrapText="1"/>
    </xf>
    <xf numFmtId="0" fontId="22" fillId="0" borderId="13" xfId="45" applyFont="1" applyBorder="1" applyAlignment="1">
      <alignment horizontal="left" vertical="center" wrapText="1"/>
    </xf>
    <xf numFmtId="0" fontId="22" fillId="0" borderId="54" xfId="0" applyFont="1" applyBorder="1" applyAlignment="1">
      <alignment horizontal="center"/>
    </xf>
    <xf numFmtId="49" fontId="22" fillId="0" borderId="63" xfId="45" applyNumberFormat="1" applyFont="1" applyFill="1" applyBorder="1" applyAlignment="1">
      <alignment horizontal="center" vertical="center" wrapText="1"/>
    </xf>
    <xf numFmtId="0" fontId="31" fillId="0" borderId="0" xfId="39" applyFont="1" applyFill="1" applyAlignment="1"/>
    <xf numFmtId="0" fontId="22" fillId="0" borderId="131" xfId="45" applyFont="1" applyFill="1" applyBorder="1" applyAlignment="1">
      <alignment horizontal="center" vertical="center"/>
    </xf>
    <xf numFmtId="49" fontId="22" fillId="0" borderId="122" xfId="45" applyNumberFormat="1" applyFont="1" applyFill="1" applyBorder="1" applyAlignment="1">
      <alignment horizontal="center" vertical="center"/>
    </xf>
    <xf numFmtId="0" fontId="30" fillId="0" borderId="123" xfId="45" applyFont="1" applyFill="1" applyBorder="1" applyAlignment="1">
      <alignment horizontal="center" vertical="center"/>
    </xf>
    <xf numFmtId="49" fontId="30" fillId="0" borderId="21" xfId="45" applyNumberFormat="1" applyFont="1" applyFill="1" applyBorder="1" applyAlignment="1">
      <alignment horizontal="center" vertical="center"/>
    </xf>
    <xf numFmtId="0" fontId="22" fillId="0" borderId="132" xfId="45" applyFont="1" applyFill="1" applyBorder="1" applyAlignment="1">
      <alignment horizontal="center" vertical="center"/>
    </xf>
    <xf numFmtId="49" fontId="22" fillId="0" borderId="116" xfId="45" applyNumberFormat="1" applyFont="1" applyFill="1" applyBorder="1" applyAlignment="1">
      <alignment horizontal="center" vertical="center"/>
    </xf>
    <xf numFmtId="49" fontId="22" fillId="0" borderId="100" xfId="45" applyNumberFormat="1" applyFont="1" applyFill="1" applyBorder="1" applyAlignment="1">
      <alignment horizontal="center" vertical="center"/>
    </xf>
    <xf numFmtId="0" fontId="22" fillId="0" borderId="46" xfId="45" applyFont="1" applyFill="1" applyBorder="1" applyAlignment="1">
      <alignment horizontal="center" vertical="center"/>
    </xf>
    <xf numFmtId="49" fontId="22" fillId="0" borderId="102" xfId="45" applyNumberFormat="1" applyFont="1" applyFill="1" applyBorder="1" applyAlignment="1">
      <alignment horizontal="center" vertical="center"/>
    </xf>
    <xf numFmtId="0" fontId="30" fillId="0" borderId="120" xfId="45" applyFont="1" applyFill="1" applyBorder="1" applyAlignment="1">
      <alignment horizontal="center" vertical="center"/>
    </xf>
    <xf numFmtId="49" fontId="30" fillId="0" borderId="121" xfId="45" applyNumberFormat="1" applyFont="1" applyFill="1" applyBorder="1" applyAlignment="1">
      <alignment horizontal="center" vertical="center"/>
    </xf>
    <xf numFmtId="4" fontId="22" fillId="0" borderId="94" xfId="45" applyNumberFormat="1" applyFont="1" applyFill="1" applyBorder="1" applyAlignment="1">
      <alignment horizontal="left" vertical="center" wrapText="1"/>
    </xf>
    <xf numFmtId="4" fontId="22" fillId="0" borderId="31" xfId="45" applyNumberFormat="1" applyFont="1" applyFill="1" applyBorder="1" applyAlignment="1">
      <alignment horizontal="left" vertical="center" wrapText="1"/>
    </xf>
    <xf numFmtId="4" fontId="22" fillId="0" borderId="42" xfId="45" applyNumberFormat="1" applyFont="1" applyFill="1" applyBorder="1" applyAlignment="1">
      <alignment horizontal="left" vertical="center" wrapText="1"/>
    </xf>
    <xf numFmtId="0" fontId="25" fillId="0" borderId="45" xfId="48" applyFont="1" applyBorder="1" applyAlignment="1">
      <alignment horizontal="center"/>
    </xf>
    <xf numFmtId="49" fontId="25" fillId="0" borderId="100" xfId="48" applyNumberFormat="1" applyFont="1" applyBorder="1" applyAlignment="1">
      <alignment horizontal="center"/>
    </xf>
    <xf numFmtId="4" fontId="25" fillId="31" borderId="40" xfId="37" applyNumberFormat="1" applyFont="1" applyFill="1" applyBorder="1"/>
    <xf numFmtId="4" fontId="25" fillId="32" borderId="40" xfId="37" applyNumberFormat="1" applyFont="1" applyFill="1" applyBorder="1"/>
    <xf numFmtId="49" fontId="22" fillId="0" borderId="96" xfId="45" applyNumberFormat="1" applyFont="1" applyBorder="1" applyAlignment="1">
      <alignment horizontal="center" vertical="center"/>
    </xf>
    <xf numFmtId="0" fontId="22" fillId="0" borderId="32" xfId="45" applyFont="1" applyBorder="1" applyAlignment="1">
      <alignment vertical="center" wrapText="1"/>
    </xf>
    <xf numFmtId="0" fontId="22" fillId="0" borderId="12" xfId="37" applyFont="1" applyBorder="1" applyAlignment="1">
      <alignment horizontal="center" vertical="center" wrapText="1"/>
    </xf>
    <xf numFmtId="49" fontId="22" fillId="0" borderId="15" xfId="48" applyNumberFormat="1" applyFont="1" applyBorder="1" applyAlignment="1">
      <alignment horizontal="center" vertical="center" wrapText="1"/>
    </xf>
    <xf numFmtId="0" fontId="22" fillId="0" borderId="28" xfId="48" applyFont="1" applyFill="1" applyBorder="1" applyAlignment="1">
      <alignment vertical="center" wrapText="1"/>
    </xf>
    <xf numFmtId="4" fontId="22" fillId="32" borderId="50" xfId="48" applyNumberFormat="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60" xfId="45" applyFont="1" applyFill="1" applyBorder="1" applyAlignment="1">
      <alignment vertical="center" wrapText="1"/>
    </xf>
    <xf numFmtId="4" fontId="22" fillId="0" borderId="82" xfId="45" applyNumberFormat="1" applyFont="1" applyFill="1" applyBorder="1" applyAlignment="1">
      <alignment horizontal="center" vertical="center" wrapText="1"/>
    </xf>
    <xf numFmtId="49" fontId="40" fillId="0" borderId="13" xfId="48" applyNumberFormat="1" applyFont="1" applyFill="1" applyBorder="1" applyAlignment="1">
      <alignment horizontal="right" vertical="center"/>
    </xf>
    <xf numFmtId="49" fontId="40" fillId="0" borderId="63" xfId="48" applyNumberFormat="1" applyFont="1" applyFill="1" applyBorder="1" applyAlignment="1">
      <alignment horizontal="right" vertical="center"/>
    </xf>
    <xf numFmtId="49" fontId="27" fillId="0" borderId="0" xfId="45" applyNumberFormat="1" applyFont="1" applyFill="1" applyAlignment="1">
      <alignment horizontal="left" vertical="center"/>
    </xf>
    <xf numFmtId="0" fontId="25" fillId="0" borderId="0" xfId="45" applyFont="1" applyAlignment="1">
      <alignment vertical="center" wrapText="1"/>
    </xf>
    <xf numFmtId="0" fontId="30" fillId="0" borderId="91" xfId="45" applyFont="1" applyBorder="1" applyAlignment="1">
      <alignment horizontal="center" vertical="center"/>
    </xf>
    <xf numFmtId="49" fontId="30" fillId="0" borderId="38" xfId="45" applyNumberFormat="1" applyFont="1" applyBorder="1" applyAlignment="1">
      <alignment horizontal="center" vertical="center"/>
    </xf>
    <xf numFmtId="4" fontId="30" fillId="31" borderId="18" xfId="45" applyNumberFormat="1" applyFont="1" applyFill="1" applyBorder="1" applyAlignment="1">
      <alignment vertical="center"/>
    </xf>
    <xf numFmtId="4" fontId="30" fillId="32" borderId="18" xfId="45" applyNumberFormat="1" applyFont="1" applyFill="1" applyBorder="1" applyAlignment="1">
      <alignment vertical="center"/>
    </xf>
    <xf numFmtId="4" fontId="40" fillId="0" borderId="35" xfId="45" applyNumberFormat="1" applyFont="1" applyFill="1" applyBorder="1" applyAlignment="1">
      <alignment vertical="center"/>
    </xf>
    <xf numFmtId="0" fontId="6" fillId="0" borderId="0" xfId="30"/>
    <xf numFmtId="49" fontId="23" fillId="0" borderId="0" xfId="45" applyNumberFormat="1" applyFont="1" applyAlignment="1">
      <alignment horizontal="center"/>
    </xf>
    <xf numFmtId="4" fontId="29" fillId="0" borderId="23" xfId="30" applyNumberFormat="1" applyFont="1" applyFill="1" applyBorder="1" applyAlignment="1">
      <alignment horizontal="center" vertical="center" wrapText="1"/>
    </xf>
    <xf numFmtId="4" fontId="22" fillId="0" borderId="36" xfId="30" applyNumberFormat="1" applyFont="1" applyFill="1" applyBorder="1" applyAlignment="1">
      <alignment horizontal="center" vertical="center" wrapText="1"/>
    </xf>
    <xf numFmtId="0" fontId="58" fillId="0" borderId="38" xfId="45" applyFont="1" applyBorder="1" applyAlignment="1">
      <alignment horizontal="center" vertical="center" wrapText="1"/>
    </xf>
    <xf numFmtId="49" fontId="22" fillId="0" borderId="36" xfId="45" applyNumberFormat="1" applyFont="1" applyBorder="1" applyAlignment="1">
      <alignment horizontal="center" vertical="center" wrapText="1"/>
    </xf>
    <xf numFmtId="0" fontId="29" fillId="0" borderId="36" xfId="45" applyFont="1" applyFill="1" applyBorder="1" applyAlignment="1">
      <alignment horizontal="left" vertical="center" wrapText="1"/>
    </xf>
    <xf numFmtId="4" fontId="41" fillId="0" borderId="68" xfId="30" applyNumberFormat="1" applyFont="1" applyFill="1" applyBorder="1" applyAlignment="1">
      <alignment horizontal="center" vertical="center" wrapText="1"/>
    </xf>
    <xf numFmtId="4" fontId="39" fillId="0" borderId="60" xfId="30" applyNumberFormat="1" applyFont="1" applyFill="1" applyBorder="1" applyAlignment="1">
      <alignment horizontal="center" vertical="center" wrapText="1"/>
    </xf>
    <xf numFmtId="0" fontId="59" fillId="0" borderId="10" xfId="45" applyFont="1" applyBorder="1" applyAlignment="1">
      <alignment horizontal="center" vertical="center" wrapText="1"/>
    </xf>
    <xf numFmtId="49" fontId="22" fillId="0" borderId="60" xfId="45" applyNumberFormat="1" applyFont="1" applyBorder="1" applyAlignment="1">
      <alignment horizontal="center" vertical="center" wrapText="1"/>
    </xf>
    <xf numFmtId="0" fontId="39" fillId="0" borderId="60" xfId="45" applyFont="1" applyBorder="1" applyAlignment="1">
      <alignment horizontal="left" vertical="center" wrapText="1"/>
    </xf>
    <xf numFmtId="4" fontId="22" fillId="34" borderId="25" xfId="30" applyNumberFormat="1" applyFont="1" applyFill="1" applyBorder="1" applyAlignment="1">
      <alignment vertical="center" wrapText="1"/>
    </xf>
    <xf numFmtId="4" fontId="41" fillId="0" borderId="80" xfId="30" applyNumberFormat="1" applyFont="1" applyFill="1" applyBorder="1" applyAlignment="1">
      <alignment horizontal="center" vertical="center" wrapText="1"/>
    </xf>
    <xf numFmtId="4" fontId="39" fillId="0" borderId="78" xfId="30" applyNumberFormat="1" applyFont="1" applyFill="1" applyBorder="1" applyAlignment="1">
      <alignment horizontal="center" vertical="center" wrapText="1"/>
    </xf>
    <xf numFmtId="0" fontId="59" fillId="0" borderId="81" xfId="45" applyFont="1" applyBorder="1" applyAlignment="1">
      <alignment horizontal="center" vertical="center" wrapText="1"/>
    </xf>
    <xf numFmtId="49" fontId="22" fillId="0" borderId="78" xfId="45" applyNumberFormat="1" applyFont="1" applyBorder="1" applyAlignment="1">
      <alignment horizontal="center" vertical="center" wrapText="1"/>
    </xf>
    <xf numFmtId="0" fontId="39" fillId="0" borderId="78" xfId="30" applyFont="1" applyBorder="1" applyAlignment="1">
      <alignment horizontal="left" vertical="center" wrapText="1"/>
    </xf>
    <xf numFmtId="4" fontId="22" fillId="34" borderId="69" xfId="30" applyNumberFormat="1" applyFont="1" applyFill="1" applyBorder="1" applyAlignment="1">
      <alignment vertical="center" wrapText="1"/>
    </xf>
    <xf numFmtId="49" fontId="29" fillId="0" borderId="37" xfId="45" applyNumberFormat="1" applyFont="1" applyBorder="1" applyAlignment="1">
      <alignment horizontal="center" vertical="center" wrapText="1"/>
    </xf>
    <xf numFmtId="0" fontId="22" fillId="0" borderId="38" xfId="45" applyFont="1" applyBorder="1" applyAlignment="1">
      <alignment horizontal="center" vertical="center" wrapText="1"/>
    </xf>
    <xf numFmtId="0" fontId="22" fillId="0" borderId="36" xfId="45" applyFont="1" applyBorder="1" applyAlignment="1">
      <alignment horizontal="center" vertical="center" wrapText="1"/>
    </xf>
    <xf numFmtId="0" fontId="29" fillId="0" borderId="36" xfId="45" applyFont="1" applyBorder="1" applyAlignment="1">
      <alignment vertical="center" wrapText="1"/>
    </xf>
    <xf numFmtId="4" fontId="25" fillId="34" borderId="18" xfId="30" applyNumberFormat="1" applyFont="1" applyFill="1" applyBorder="1" applyAlignment="1">
      <alignment vertical="center" wrapText="1"/>
    </xf>
    <xf numFmtId="49" fontId="39" fillId="0" borderId="27" xfId="45" applyNumberFormat="1" applyFont="1" applyFill="1" applyBorder="1" applyAlignment="1">
      <alignment horizontal="center" vertical="center" wrapText="1"/>
    </xf>
    <xf numFmtId="0" fontId="39" fillId="0" borderId="10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 wrapText="1"/>
    </xf>
    <xf numFmtId="0" fontId="39" fillId="0" borderId="60" xfId="30" applyFont="1" applyBorder="1" applyAlignment="1">
      <alignment horizontal="left" vertical="center" wrapText="1"/>
    </xf>
    <xf numFmtId="49" fontId="39" fillId="0" borderId="12" xfId="45" applyNumberFormat="1" applyFont="1" applyFill="1" applyBorder="1" applyAlignment="1">
      <alignment horizontal="center" vertical="center" wrapText="1"/>
    </xf>
    <xf numFmtId="0" fontId="39" fillId="0" borderId="13" xfId="45" applyFont="1" applyBorder="1" applyAlignment="1">
      <alignment horizontal="center" vertical="center" wrapText="1"/>
    </xf>
    <xf numFmtId="0" fontId="22" fillId="0" borderId="13" xfId="45" applyFont="1" applyBorder="1" applyAlignment="1">
      <alignment horizontal="center" vertical="center" wrapText="1"/>
    </xf>
    <xf numFmtId="0" fontId="39" fillId="0" borderId="15" xfId="30" applyFont="1" applyBorder="1" applyAlignment="1">
      <alignment horizontal="left" vertical="center" wrapText="1"/>
    </xf>
    <xf numFmtId="4" fontId="22" fillId="34" borderId="40" xfId="30" applyNumberFormat="1" applyFont="1" applyFill="1" applyBorder="1" applyAlignment="1">
      <alignment vertical="center" wrapText="1"/>
    </xf>
    <xf numFmtId="49" fontId="39" fillId="0" borderId="71" xfId="45" applyNumberFormat="1" applyFont="1" applyFill="1" applyBorder="1" applyAlignment="1">
      <alignment horizontal="center" vertical="center" wrapText="1"/>
    </xf>
    <xf numFmtId="0" fontId="39" fillId="0" borderId="81" xfId="45" applyFont="1" applyBorder="1" applyAlignment="1">
      <alignment horizontal="center" vertical="center" wrapText="1"/>
    </xf>
    <xf numFmtId="0" fontId="22" fillId="0" borderId="81" xfId="45" applyFont="1" applyBorder="1" applyAlignment="1">
      <alignment horizontal="center" vertical="center" wrapText="1"/>
    </xf>
    <xf numFmtId="49" fontId="39" fillId="0" borderId="26" xfId="45" applyNumberFormat="1" applyFont="1" applyFill="1" applyBorder="1" applyAlignment="1">
      <alignment horizontal="center" vertical="center" wrapText="1"/>
    </xf>
    <xf numFmtId="0" fontId="39" fillId="0" borderId="16" xfId="45" applyFont="1" applyBorder="1" applyAlignment="1">
      <alignment horizontal="center" vertical="center" wrapText="1"/>
    </xf>
    <xf numFmtId="0" fontId="22" fillId="0" borderId="16" xfId="45" applyFont="1" applyBorder="1" applyAlignment="1">
      <alignment horizontal="center" vertical="center" wrapText="1"/>
    </xf>
    <xf numFmtId="49" fontId="22" fillId="0" borderId="17" xfId="45" applyNumberFormat="1" applyFont="1" applyFill="1" applyBorder="1" applyAlignment="1">
      <alignment horizontal="center" vertical="center" wrapText="1"/>
    </xf>
    <xf numFmtId="0" fontId="39" fillId="0" borderId="17" xfId="45" applyFont="1" applyBorder="1" applyAlignment="1">
      <alignment horizontal="left" vertical="center" wrapText="1"/>
    </xf>
    <xf numFmtId="4" fontId="22" fillId="34" borderId="52" xfId="30" applyNumberFormat="1" applyFont="1" applyFill="1" applyBorder="1" applyAlignment="1">
      <alignment vertical="center" wrapText="1"/>
    </xf>
    <xf numFmtId="0" fontId="39" fillId="0" borderId="17" xfId="30" applyFont="1" applyBorder="1" applyAlignment="1">
      <alignment horizontal="left" vertical="center" wrapText="1"/>
    </xf>
    <xf numFmtId="0" fontId="22" fillId="0" borderId="15" xfId="45" applyFont="1" applyBorder="1" applyAlignment="1">
      <alignment horizontal="center" vertical="center" wrapText="1"/>
    </xf>
    <xf numFmtId="0" fontId="39" fillId="0" borderId="28" xfId="30" applyFont="1" applyBorder="1" applyAlignment="1">
      <alignment horizontal="left" vertical="center" wrapText="1"/>
    </xf>
    <xf numFmtId="49" fontId="39" fillId="0" borderId="77" xfId="45" applyNumberFormat="1" applyFont="1" applyFill="1" applyBorder="1" applyAlignment="1">
      <alignment horizontal="center" vertical="center" wrapText="1"/>
    </xf>
    <xf numFmtId="4" fontId="22" fillId="34" borderId="48" xfId="30" applyNumberFormat="1" applyFont="1" applyFill="1" applyBorder="1" applyAlignment="1">
      <alignment vertical="center" wrapText="1"/>
    </xf>
    <xf numFmtId="0" fontId="22" fillId="0" borderId="17" xfId="45" applyFont="1" applyBorder="1" applyAlignment="1">
      <alignment horizontal="center" vertical="center" wrapText="1"/>
    </xf>
    <xf numFmtId="49" fontId="22" fillId="0" borderId="16" xfId="45" applyNumberFormat="1" applyFont="1" applyBorder="1" applyAlignment="1">
      <alignment horizontal="center" vertical="center" wrapText="1"/>
    </xf>
    <xf numFmtId="4" fontId="6" fillId="0" borderId="0" xfId="30" applyNumberFormat="1"/>
    <xf numFmtId="49" fontId="60" fillId="26" borderId="37" xfId="45" applyNumberFormat="1" applyFont="1" applyFill="1" applyBorder="1" applyAlignment="1">
      <alignment horizontal="center" vertical="center" wrapText="1"/>
    </xf>
    <xf numFmtId="4" fontId="60" fillId="35" borderId="18" xfId="30" applyNumberFormat="1" applyFont="1" applyFill="1" applyBorder="1" applyAlignment="1">
      <alignment horizontal="right" vertical="center" wrapText="1"/>
    </xf>
    <xf numFmtId="0" fontId="61" fillId="0" borderId="0" xfId="30" applyFont="1"/>
    <xf numFmtId="4" fontId="60" fillId="0" borderId="0" xfId="30" applyNumberFormat="1" applyFont="1" applyFill="1" applyBorder="1" applyAlignment="1">
      <alignment horizontal="right" vertical="center" wrapText="1"/>
    </xf>
    <xf numFmtId="49" fontId="60" fillId="25" borderId="37" xfId="45" applyNumberFormat="1" applyFont="1" applyFill="1" applyBorder="1" applyAlignment="1">
      <alignment horizontal="center" vertical="center" wrapText="1"/>
    </xf>
    <xf numFmtId="4" fontId="60" fillId="25" borderId="18" xfId="30" applyNumberFormat="1" applyFont="1" applyFill="1" applyBorder="1" applyAlignment="1">
      <alignment horizontal="right" vertical="center" wrapText="1"/>
    </xf>
    <xf numFmtId="49" fontId="60" fillId="27" borderId="37" xfId="45" applyNumberFormat="1" applyFont="1" applyFill="1" applyBorder="1" applyAlignment="1">
      <alignment horizontal="center" vertical="center" wrapText="1"/>
    </xf>
    <xf numFmtId="4" fontId="22" fillId="0" borderId="0" xfId="30" applyNumberFormat="1" applyFont="1"/>
    <xf numFmtId="4" fontId="25" fillId="0" borderId="0" xfId="30" applyNumberFormat="1" applyFont="1"/>
    <xf numFmtId="49" fontId="60" fillId="36" borderId="37" xfId="45" applyNumberFormat="1" applyFont="1" applyFill="1" applyBorder="1" applyAlignment="1">
      <alignment horizontal="center" vertical="center" wrapText="1"/>
    </xf>
    <xf numFmtId="4" fontId="60" fillId="36" borderId="18" xfId="30" applyNumberFormat="1" applyFont="1" applyFill="1" applyBorder="1" applyAlignment="1">
      <alignment horizontal="right" vertical="center" wrapText="1"/>
    </xf>
    <xf numFmtId="4" fontId="29" fillId="32" borderId="18" xfId="30" applyNumberFormat="1" applyFont="1" applyFill="1" applyBorder="1" applyAlignment="1">
      <alignment vertical="center" wrapText="1"/>
    </xf>
    <xf numFmtId="4" fontId="25" fillId="32" borderId="25" xfId="30" applyNumberFormat="1" applyFont="1" applyFill="1" applyBorder="1" applyAlignment="1">
      <alignment vertical="center" wrapText="1"/>
    </xf>
    <xf numFmtId="4" fontId="25" fillId="32" borderId="69" xfId="30" applyNumberFormat="1" applyFont="1" applyFill="1" applyBorder="1" applyAlignment="1">
      <alignment vertical="center" wrapText="1"/>
    </xf>
    <xf numFmtId="4" fontId="25" fillId="32" borderId="40" xfId="30" applyNumberFormat="1" applyFont="1" applyFill="1" applyBorder="1" applyAlignment="1">
      <alignment vertical="center" wrapText="1"/>
    </xf>
    <xf numFmtId="4" fontId="25" fillId="32" borderId="52" xfId="30" applyNumberFormat="1" applyFont="1" applyFill="1" applyBorder="1" applyAlignment="1">
      <alignment vertical="center" wrapText="1"/>
    </xf>
    <xf numFmtId="4" fontId="25" fillId="32" borderId="48" xfId="30" applyNumberFormat="1" applyFont="1" applyFill="1" applyBorder="1" applyAlignment="1">
      <alignment vertical="center" wrapText="1"/>
    </xf>
    <xf numFmtId="49" fontId="22" fillId="0" borderId="0" xfId="0" applyNumberFormat="1" applyFont="1" applyAlignment="1">
      <alignment horizontal="center"/>
    </xf>
    <xf numFmtId="0" fontId="31" fillId="0" borderId="0" xfId="30" applyFont="1" applyAlignment="1">
      <alignment vertical="center"/>
    </xf>
    <xf numFmtId="0" fontId="6" fillId="0" borderId="0" xfId="38"/>
    <xf numFmtId="0" fontId="22" fillId="0" borderId="0" xfId="38" applyFont="1" applyAlignment="1">
      <alignment horizontal="right"/>
    </xf>
    <xf numFmtId="4" fontId="6" fillId="0" borderId="0" xfId="38" applyNumberFormat="1"/>
    <xf numFmtId="0" fontId="31" fillId="0" borderId="0" xfId="38" applyFont="1" applyAlignment="1">
      <alignment horizontal="center"/>
    </xf>
    <xf numFmtId="0" fontId="31" fillId="0" borderId="0" xfId="38" applyFont="1" applyAlignment="1"/>
    <xf numFmtId="0" fontId="27" fillId="0" borderId="0" xfId="38" applyFont="1" applyAlignment="1"/>
    <xf numFmtId="0" fontId="52" fillId="0" borderId="0" xfId="38" applyFont="1" applyAlignment="1">
      <alignment horizontal="center"/>
    </xf>
    <xf numFmtId="0" fontId="52" fillId="0" borderId="0" xfId="38" applyFont="1" applyAlignment="1"/>
    <xf numFmtId="0" fontId="25" fillId="0" borderId="0" xfId="38" applyFont="1" applyAlignment="1">
      <alignment horizontal="center"/>
    </xf>
    <xf numFmtId="0" fontId="61" fillId="0" borderId="59" xfId="38" applyFont="1" applyBorder="1" applyAlignment="1">
      <alignment horizontal="center"/>
    </xf>
    <xf numFmtId="0" fontId="61" fillId="0" borderId="10" xfId="38" applyFont="1" applyBorder="1" applyAlignment="1">
      <alignment horizontal="center"/>
    </xf>
    <xf numFmtId="0" fontId="22" fillId="26" borderId="25" xfId="38" applyFont="1" applyFill="1" applyBorder="1" applyAlignment="1">
      <alignment horizontal="center"/>
    </xf>
    <xf numFmtId="0" fontId="61" fillId="0" borderId="25" xfId="38" applyFont="1" applyBorder="1"/>
    <xf numFmtId="4" fontId="61" fillId="0" borderId="59" xfId="38" applyNumberFormat="1" applyFont="1" applyBorder="1"/>
    <xf numFmtId="4" fontId="61" fillId="0" borderId="10" xfId="38" applyNumberFormat="1" applyFont="1" applyBorder="1"/>
    <xf numFmtId="4" fontId="61" fillId="26" borderId="25" xfId="38" applyNumberFormat="1" applyFont="1" applyFill="1" applyBorder="1"/>
    <xf numFmtId="0" fontId="61" fillId="0" borderId="40" xfId="38" applyFont="1" applyBorder="1"/>
    <xf numFmtId="4" fontId="61" fillId="0" borderId="85" xfId="38" applyNumberFormat="1" applyFont="1" applyBorder="1"/>
    <xf numFmtId="4" fontId="61" fillId="0" borderId="13" xfId="38" applyNumberFormat="1" applyFont="1" applyBorder="1"/>
    <xf numFmtId="4" fontId="61" fillId="26" borderId="52" xfId="38" applyNumberFormat="1" applyFont="1" applyFill="1" applyBorder="1"/>
    <xf numFmtId="4" fontId="61" fillId="0" borderId="15" xfId="38" applyNumberFormat="1" applyFont="1" applyBorder="1"/>
    <xf numFmtId="4" fontId="61" fillId="0" borderId="13" xfId="38" applyNumberFormat="1" applyFont="1" applyFill="1" applyBorder="1"/>
    <xf numFmtId="4" fontId="61" fillId="0" borderId="0" xfId="38" applyNumberFormat="1" applyFont="1"/>
    <xf numFmtId="4" fontId="61" fillId="26" borderId="40" xfId="38" applyNumberFormat="1" applyFont="1" applyFill="1" applyBorder="1"/>
    <xf numFmtId="0" fontId="61" fillId="28" borderId="18" xfId="38" applyFont="1" applyFill="1" applyBorder="1"/>
    <xf numFmtId="4" fontId="61" fillId="28" borderId="91" xfId="38" applyNumberFormat="1" applyFont="1" applyFill="1" applyBorder="1"/>
    <xf numFmtId="4" fontId="61" fillId="26" borderId="18" xfId="38" applyNumberFormat="1" applyFont="1" applyFill="1" applyBorder="1"/>
    <xf numFmtId="0" fontId="22" fillId="0" borderId="0" xfId="38" applyFont="1" applyFill="1" applyBorder="1" applyAlignment="1"/>
    <xf numFmtId="4" fontId="22" fillId="0" borderId="0" xfId="38" applyNumberFormat="1" applyFont="1" applyFill="1" applyBorder="1" applyAlignment="1"/>
    <xf numFmtId="0" fontId="22" fillId="0" borderId="0" xfId="38" applyFont="1" applyFill="1" applyBorder="1" applyAlignment="1">
      <alignment horizontal="right"/>
    </xf>
    <xf numFmtId="0" fontId="22" fillId="0" borderId="10" xfId="38" applyFont="1" applyBorder="1" applyAlignment="1">
      <alignment horizontal="center"/>
    </xf>
    <xf numFmtId="0" fontId="22" fillId="0" borderId="60" xfId="38" applyFont="1" applyBorder="1" applyAlignment="1">
      <alignment horizontal="center"/>
    </xf>
    <xf numFmtId="0" fontId="22" fillId="28" borderId="25" xfId="38" applyFont="1" applyFill="1" applyBorder="1" applyAlignment="1">
      <alignment horizontal="center"/>
    </xf>
    <xf numFmtId="0" fontId="41" fillId="29" borderId="25" xfId="38" applyFont="1" applyFill="1" applyBorder="1" applyAlignment="1">
      <alignment horizontal="center"/>
    </xf>
    <xf numFmtId="4" fontId="61" fillId="0" borderId="84" xfId="38" applyNumberFormat="1" applyFont="1" applyBorder="1"/>
    <xf numFmtId="4" fontId="61" fillId="0" borderId="16" xfId="38" applyNumberFormat="1" applyFont="1" applyBorder="1"/>
    <xf numFmtId="4" fontId="61" fillId="28" borderId="53" xfId="38" applyNumberFormat="1" applyFont="1" applyFill="1" applyBorder="1"/>
    <xf numFmtId="0" fontId="6" fillId="0" borderId="25" xfId="38" applyBorder="1"/>
    <xf numFmtId="4" fontId="61" fillId="0" borderId="104" xfId="38" applyNumberFormat="1" applyFont="1" applyBorder="1"/>
    <xf numFmtId="4" fontId="61" fillId="0" borderId="96" xfId="38" applyNumberFormat="1" applyFont="1" applyBorder="1"/>
    <xf numFmtId="0" fontId="6" fillId="0" borderId="40" xfId="38" applyBorder="1"/>
    <xf numFmtId="4" fontId="62" fillId="29" borderId="50" xfId="38" applyNumberFormat="1" applyFont="1" applyFill="1" applyBorder="1"/>
    <xf numFmtId="0" fontId="22" fillId="29" borderId="52" xfId="38" applyFont="1" applyFill="1" applyBorder="1" applyAlignment="1">
      <alignment horizontal="right"/>
    </xf>
    <xf numFmtId="4" fontId="61" fillId="28" borderId="61" xfId="38" applyNumberFormat="1" applyFont="1" applyFill="1" applyBorder="1"/>
    <xf numFmtId="4" fontId="61" fillId="28" borderId="38" xfId="38" applyNumberFormat="1" applyFont="1" applyFill="1" applyBorder="1"/>
    <xf numFmtId="4" fontId="61" fillId="28" borderId="18" xfId="38" applyNumberFormat="1" applyFont="1" applyFill="1" applyBorder="1"/>
    <xf numFmtId="4" fontId="62" fillId="29" borderId="18" xfId="38" applyNumberFormat="1" applyFont="1" applyFill="1" applyBorder="1"/>
    <xf numFmtId="0" fontId="22" fillId="0" borderId="0" xfId="38" applyFont="1" applyBorder="1"/>
    <xf numFmtId="0" fontId="52" fillId="0" borderId="0" xfId="38" applyFont="1" applyBorder="1" applyAlignment="1"/>
    <xf numFmtId="0" fontId="52" fillId="0" borderId="0" xfId="38" applyFont="1" applyBorder="1" applyAlignment="1">
      <alignment horizontal="center"/>
    </xf>
    <xf numFmtId="0" fontId="25" fillId="0" borderId="0" xfId="38" applyFont="1" applyAlignment="1">
      <alignment horizontal="right"/>
    </xf>
    <xf numFmtId="0" fontId="63" fillId="0" borderId="13" xfId="38" applyFont="1" applyBorder="1" applyAlignment="1">
      <alignment horizontal="left"/>
    </xf>
    <xf numFmtId="0" fontId="6" fillId="0" borderId="0" xfId="38" applyFill="1"/>
    <xf numFmtId="0" fontId="22" fillId="0" borderId="141" xfId="38" applyFont="1" applyBorder="1" applyAlignment="1">
      <alignment horizontal="center" vertical="center" wrapText="1"/>
    </xf>
    <xf numFmtId="0" fontId="22" fillId="0" borderId="81" xfId="38" applyFont="1" applyBorder="1" applyAlignment="1">
      <alignment horizontal="center" vertical="center" wrapText="1"/>
    </xf>
    <xf numFmtId="0" fontId="22" fillId="26" borderId="69" xfId="38" applyFont="1" applyFill="1" applyBorder="1" applyAlignment="1">
      <alignment horizontal="center" vertical="center" wrapText="1"/>
    </xf>
    <xf numFmtId="0" fontId="6" fillId="0" borderId="0" xfId="38" applyAlignment="1">
      <alignment vertical="center" wrapText="1"/>
    </xf>
    <xf numFmtId="4" fontId="6" fillId="0" borderId="0" xfId="38" applyNumberFormat="1" applyAlignment="1">
      <alignment vertical="center" wrapText="1"/>
    </xf>
    <xf numFmtId="0" fontId="22" fillId="0" borderId="63" xfId="45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30" fillId="0" borderId="17" xfId="48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 wrapText="1"/>
    </xf>
    <xf numFmtId="0" fontId="22" fillId="0" borderId="52" xfId="0" applyFont="1" applyBorder="1" applyAlignment="1">
      <alignment horizontal="center"/>
    </xf>
    <xf numFmtId="0" fontId="22" fillId="0" borderId="54" xfId="37" applyFont="1" applyFill="1" applyBorder="1" applyAlignment="1">
      <alignment horizontal="center" vertical="center"/>
    </xf>
    <xf numFmtId="49" fontId="22" fillId="0" borderId="63" xfId="48" applyNumberFormat="1" applyFont="1" applyFill="1" applyBorder="1" applyAlignment="1">
      <alignment horizontal="center" vertical="center"/>
    </xf>
    <xf numFmtId="4" fontId="22" fillId="33" borderId="28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63" xfId="45" applyFont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22" fillId="0" borderId="150" xfId="0" applyFont="1" applyBorder="1"/>
    <xf numFmtId="0" fontId="22" fillId="0" borderId="150" xfId="0" applyFont="1" applyBorder="1" applyAlignment="1">
      <alignment horizontal="center"/>
    </xf>
    <xf numFmtId="4" fontId="61" fillId="0" borderId="0" xfId="38" applyNumberFormat="1" applyFont="1" applyBorder="1"/>
    <xf numFmtId="4" fontId="61" fillId="26" borderId="34" xfId="38" applyNumberFormat="1" applyFont="1" applyFill="1" applyBorder="1"/>
    <xf numFmtId="166" fontId="6" fillId="0" borderId="0" xfId="38" applyNumberFormat="1"/>
    <xf numFmtId="0" fontId="68" fillId="0" borderId="0" xfId="34" applyFill="1" applyBorder="1" applyAlignment="1">
      <alignment wrapText="1"/>
    </xf>
    <xf numFmtId="0" fontId="68" fillId="0" borderId="0" xfId="34" applyFill="1" applyAlignment="1">
      <alignment wrapText="1"/>
    </xf>
    <xf numFmtId="0" fontId="22" fillId="0" borderId="151" xfId="37" applyFont="1" applyFill="1" applyBorder="1" applyAlignment="1">
      <alignment horizontal="center" vertical="center"/>
    </xf>
    <xf numFmtId="49" fontId="22" fillId="33" borderId="13" xfId="48" applyNumberFormat="1" applyFont="1" applyFill="1" applyBorder="1" applyAlignment="1">
      <alignment horizontal="center" vertical="center"/>
    </xf>
    <xf numFmtId="0" fontId="22" fillId="33" borderId="152" xfId="48" applyFont="1" applyFill="1" applyBorder="1" applyAlignment="1">
      <alignment vertical="center" wrapText="1"/>
    </xf>
    <xf numFmtId="49" fontId="22" fillId="33" borderId="63" xfId="48" applyNumberFormat="1" applyFont="1" applyFill="1" applyBorder="1" applyAlignment="1">
      <alignment horizontal="center" vertical="center"/>
    </xf>
    <xf numFmtId="0" fontId="22" fillId="0" borderId="125" xfId="45" applyFont="1" applyBorder="1" applyAlignment="1">
      <alignment horizontal="left" vertical="center" wrapText="1"/>
    </xf>
    <xf numFmtId="49" fontId="22" fillId="0" borderId="96" xfId="0" applyNumberFormat="1" applyFont="1" applyBorder="1" applyAlignment="1">
      <alignment horizontal="center" vertical="center"/>
    </xf>
    <xf numFmtId="0" fontId="22" fillId="0" borderId="55" xfId="45" applyFont="1" applyBorder="1" applyAlignment="1">
      <alignment horizontal="left" vertical="center"/>
    </xf>
    <xf numFmtId="4" fontId="75" fillId="0" borderId="0" xfId="0" applyNumberFormat="1" applyFont="1" applyFill="1" applyAlignment="1">
      <alignment vertical="center" wrapText="1"/>
    </xf>
    <xf numFmtId="4" fontId="76" fillId="0" borderId="0" xfId="0" applyNumberFormat="1" applyFont="1" applyFill="1" applyAlignment="1">
      <alignment vertical="center" wrapText="1"/>
    </xf>
    <xf numFmtId="0" fontId="77" fillId="0" borderId="0" xfId="0" applyFont="1" applyAlignment="1">
      <alignment vertical="center" wrapText="1"/>
    </xf>
    <xf numFmtId="0" fontId="27" fillId="0" borderId="0" xfId="49" applyFont="1" applyFill="1" applyAlignment="1"/>
    <xf numFmtId="0" fontId="27" fillId="0" borderId="0" xfId="49" applyFont="1" applyFill="1" applyAlignment="1">
      <alignment vertical="center"/>
    </xf>
    <xf numFmtId="49" fontId="24" fillId="0" borderId="0" xfId="45" applyNumberFormat="1" applyFont="1" applyFill="1" applyAlignment="1"/>
    <xf numFmtId="49" fontId="24" fillId="0" borderId="0" xfId="45" applyNumberFormat="1" applyFont="1" applyFill="1" applyBorder="1" applyAlignment="1"/>
    <xf numFmtId="0" fontId="6" fillId="0" borderId="0" xfId="45" applyFill="1"/>
    <xf numFmtId="49" fontId="27" fillId="0" borderId="0" xfId="45" applyNumberFormat="1" applyFont="1" applyFill="1" applyAlignment="1">
      <alignment wrapText="1"/>
    </xf>
    <xf numFmtId="49" fontId="27" fillId="0" borderId="0" xfId="45" applyNumberFormat="1" applyFont="1" applyFill="1" applyAlignment="1"/>
    <xf numFmtId="0" fontId="22" fillId="0" borderId="63" xfId="0" applyFont="1" applyBorder="1" applyAlignment="1">
      <alignment vertical="center"/>
    </xf>
    <xf numFmtId="4" fontId="78" fillId="0" borderId="0" xfId="0" applyNumberFormat="1" applyFont="1" applyFill="1" applyAlignment="1">
      <alignment vertical="center" wrapText="1"/>
    </xf>
    <xf numFmtId="4" fontId="22" fillId="0" borderId="0" xfId="45" applyNumberFormat="1" applyFont="1" applyFill="1" applyBorder="1" applyAlignment="1">
      <alignment horizontal="right" vertical="top" wrapText="1"/>
    </xf>
    <xf numFmtId="0" fontId="22" fillId="0" borderId="0" xfId="0" applyFont="1" applyBorder="1" applyAlignment="1">
      <alignment vertical="center" wrapText="1"/>
    </xf>
    <xf numFmtId="0" fontId="37" fillId="0" borderId="37" xfId="45" applyFont="1" applyFill="1" applyBorder="1" applyAlignment="1">
      <alignment horizontal="center" vertical="center" wrapText="1"/>
    </xf>
    <xf numFmtId="0" fontId="30" fillId="0" borderId="19" xfId="45" applyFont="1" applyBorder="1" applyAlignment="1">
      <alignment horizontal="center" vertical="center" wrapText="1"/>
    </xf>
    <xf numFmtId="0" fontId="22" fillId="0" borderId="44" xfId="48" applyFont="1" applyBorder="1" applyAlignment="1">
      <alignment horizontal="center"/>
    </xf>
    <xf numFmtId="0" fontId="22" fillId="0" borderId="45" xfId="48" applyFont="1" applyBorder="1" applyAlignment="1">
      <alignment horizontal="center"/>
    </xf>
    <xf numFmtId="0" fontId="30" fillId="0" borderId="45" xfId="48" applyFont="1" applyBorder="1" applyAlignment="1">
      <alignment horizontal="center"/>
    </xf>
    <xf numFmtId="0" fontId="22" fillId="0" borderId="148" xfId="48" applyFont="1" applyBorder="1" applyAlignment="1">
      <alignment horizontal="center"/>
    </xf>
    <xf numFmtId="0" fontId="22" fillId="0" borderId="132" xfId="48" applyFont="1" applyBorder="1" applyAlignment="1">
      <alignment horizontal="center"/>
    </xf>
    <xf numFmtId="0" fontId="22" fillId="0" borderId="135" xfId="48" applyFont="1" applyBorder="1" applyAlignment="1">
      <alignment horizontal="center"/>
    </xf>
    <xf numFmtId="4" fontId="30" fillId="0" borderId="25" xfId="45" applyNumberFormat="1" applyFont="1" applyFill="1" applyBorder="1" applyAlignment="1">
      <alignment horizontal="center" vertical="center" wrapText="1"/>
    </xf>
    <xf numFmtId="4" fontId="22" fillId="0" borderId="48" xfId="37" applyNumberFormat="1" applyFont="1" applyFill="1" applyBorder="1" applyAlignment="1">
      <alignment horizontal="center"/>
    </xf>
    <xf numFmtId="4" fontId="22" fillId="0" borderId="40" xfId="37" applyNumberFormat="1" applyFont="1" applyFill="1" applyBorder="1" applyAlignment="1">
      <alignment horizontal="center"/>
    </xf>
    <xf numFmtId="4" fontId="30" fillId="0" borderId="40" xfId="37" applyNumberFormat="1" applyFont="1" applyFill="1" applyBorder="1" applyAlignment="1">
      <alignment horizontal="center"/>
    </xf>
    <xf numFmtId="4" fontId="22" fillId="0" borderId="153" xfId="37" applyNumberFormat="1" applyFont="1" applyFill="1" applyBorder="1" applyAlignment="1">
      <alignment horizontal="center"/>
    </xf>
    <xf numFmtId="4" fontId="22" fillId="0" borderId="133" xfId="37" applyNumberFormat="1" applyFont="1" applyFill="1" applyBorder="1" applyAlignment="1">
      <alignment horizontal="center"/>
    </xf>
    <xf numFmtId="4" fontId="22" fillId="0" borderId="107" xfId="37" applyNumberFormat="1" applyFont="1" applyFill="1" applyBorder="1" applyAlignment="1">
      <alignment horizontal="center"/>
    </xf>
    <xf numFmtId="4" fontId="22" fillId="0" borderId="0" xfId="0" applyNumberFormat="1" applyFont="1" applyFill="1" applyAlignment="1">
      <alignment vertical="center" wrapText="1"/>
    </xf>
    <xf numFmtId="0" fontId="22" fillId="0" borderId="0" xfId="45" applyFont="1" applyFill="1" applyBorder="1"/>
    <xf numFmtId="4" fontId="22" fillId="0" borderId="0" xfId="45" applyNumberFormat="1" applyFont="1" applyFill="1" applyBorder="1" applyAlignment="1">
      <alignment horizontal="right" vertical="center" wrapText="1"/>
    </xf>
    <xf numFmtId="4" fontId="79" fillId="0" borderId="0" xfId="45" applyNumberFormat="1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vertical="center" wrapText="1"/>
    </xf>
    <xf numFmtId="49" fontId="22" fillId="0" borderId="63" xfId="48" applyNumberFormat="1" applyFont="1" applyBorder="1" applyAlignment="1">
      <alignment horizontal="center" vertical="center"/>
    </xf>
    <xf numFmtId="4" fontId="22" fillId="0" borderId="62" xfId="45" applyNumberFormat="1" applyFont="1" applyFill="1" applyBorder="1" applyAlignment="1">
      <alignment horizontal="center" vertical="center" wrapText="1"/>
    </xf>
    <xf numFmtId="0" fontId="37" fillId="0" borderId="154" xfId="45" applyFont="1" applyBorder="1" applyAlignment="1">
      <alignment horizontal="center" vertical="center" wrapText="1"/>
    </xf>
    <xf numFmtId="4" fontId="22" fillId="0" borderId="70" xfId="45" applyNumberFormat="1" applyFont="1" applyFill="1" applyBorder="1" applyAlignment="1">
      <alignment horizontal="center" vertical="center" wrapText="1"/>
    </xf>
    <xf numFmtId="4" fontId="22" fillId="0" borderId="51" xfId="45" applyNumberFormat="1" applyFont="1" applyFill="1" applyBorder="1" applyAlignment="1">
      <alignment horizontal="center" vertical="center" wrapText="1"/>
    </xf>
    <xf numFmtId="4" fontId="22" fillId="0" borderId="105" xfId="45" applyNumberFormat="1" applyFont="1" applyFill="1" applyBorder="1" applyAlignment="1">
      <alignment horizontal="center" vertical="center" wrapText="1"/>
    </xf>
    <xf numFmtId="4" fontId="22" fillId="0" borderId="0" xfId="45" applyNumberFormat="1" applyFont="1"/>
    <xf numFmtId="4" fontId="22" fillId="0" borderId="0" xfId="45" applyNumberFormat="1" applyFont="1" applyAlignment="1">
      <alignment vertical="center" wrapText="1"/>
    </xf>
    <xf numFmtId="4" fontId="22" fillId="0" borderId="0" xfId="0" applyNumberFormat="1" applyFont="1" applyFill="1" applyAlignment="1">
      <alignment vertical="center"/>
    </xf>
    <xf numFmtId="4" fontId="22" fillId="0" borderId="0" xfId="45" applyNumberFormat="1" applyFont="1" applyBorder="1" applyAlignment="1">
      <alignment vertical="center" wrapText="1"/>
    </xf>
    <xf numFmtId="4" fontId="22" fillId="0" borderId="0" xfId="0" applyNumberFormat="1" applyFont="1" applyBorder="1" applyAlignment="1">
      <alignment vertical="center" wrapText="1"/>
    </xf>
    <xf numFmtId="0" fontId="40" fillId="0" borderId="16" xfId="45" applyFont="1" applyBorder="1" applyAlignment="1">
      <alignment horizontal="center" vertical="center" wrapText="1"/>
    </xf>
    <xf numFmtId="0" fontId="40" fillId="0" borderId="26" xfId="45" applyFont="1" applyBorder="1" applyAlignment="1">
      <alignment horizontal="center" vertical="center" wrapText="1"/>
    </xf>
    <xf numFmtId="4" fontId="80" fillId="0" borderId="75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4" fontId="22" fillId="0" borderId="105" xfId="45" applyNumberFormat="1" applyFont="1" applyFill="1" applyBorder="1" applyAlignment="1">
      <alignment horizontal="right" vertical="top"/>
    </xf>
    <xf numFmtId="0" fontId="30" fillId="0" borderId="17" xfId="45" applyFont="1" applyFill="1" applyBorder="1" applyAlignment="1">
      <alignment horizontal="left" vertical="center" wrapText="1"/>
    </xf>
    <xf numFmtId="4" fontId="30" fillId="31" borderId="53" xfId="0" applyNumberFormat="1" applyFont="1" applyFill="1" applyBorder="1" applyAlignment="1">
      <alignment vertical="center" wrapText="1"/>
    </xf>
    <xf numFmtId="4" fontId="22" fillId="31" borderId="61" xfId="0" applyNumberFormat="1" applyFont="1" applyFill="1" applyBorder="1" applyAlignment="1">
      <alignment vertical="center" wrapText="1"/>
    </xf>
    <xf numFmtId="4" fontId="6" fillId="0" borderId="0" xfId="45" applyNumberFormat="1"/>
    <xf numFmtId="4" fontId="6" fillId="0" borderId="0" xfId="45" applyNumberFormat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4" fontId="33" fillId="0" borderId="0" xfId="0" applyNumberFormat="1" applyFont="1" applyFill="1" applyAlignment="1">
      <alignment vertical="center" wrapText="1"/>
    </xf>
    <xf numFmtId="4" fontId="22" fillId="0" borderId="0" xfId="0" applyNumberFormat="1" applyFont="1" applyFill="1"/>
    <xf numFmtId="165" fontId="22" fillId="0" borderId="0" xfId="0" applyNumberFormat="1" applyFont="1"/>
    <xf numFmtId="165" fontId="71" fillId="0" borderId="0" xfId="45" applyNumberFormat="1" applyFont="1" applyFill="1" applyBorder="1" applyAlignment="1">
      <alignment horizontal="right" vertical="center"/>
    </xf>
    <xf numFmtId="165" fontId="71" fillId="0" borderId="0" xfId="45" applyNumberFormat="1" applyFont="1" applyFill="1" applyBorder="1" applyAlignment="1">
      <alignment vertical="center"/>
    </xf>
    <xf numFmtId="4" fontId="69" fillId="0" borderId="0" xfId="45" applyNumberFormat="1" applyFont="1" applyFill="1" applyBorder="1" applyAlignment="1">
      <alignment horizontal="right" vertical="center" wrapText="1"/>
    </xf>
    <xf numFmtId="165" fontId="69" fillId="0" borderId="0" xfId="45" applyNumberFormat="1" applyFont="1" applyFill="1" applyBorder="1" applyAlignment="1">
      <alignment horizontal="right" vertical="center"/>
    </xf>
    <xf numFmtId="165" fontId="81" fillId="0" borderId="0" xfId="45" applyNumberFormat="1" applyFont="1" applyFill="1" applyBorder="1" applyAlignment="1">
      <alignment horizontal="right" vertical="center"/>
    </xf>
    <xf numFmtId="165" fontId="82" fillId="0" borderId="0" xfId="45" applyNumberFormat="1" applyFont="1" applyFill="1" applyBorder="1" applyAlignment="1">
      <alignment horizontal="right" vertical="center"/>
    </xf>
    <xf numFmtId="165" fontId="69" fillId="0" borderId="0" xfId="45" applyNumberFormat="1" applyFont="1" applyFill="1" applyBorder="1" applyAlignment="1">
      <alignment vertical="center"/>
    </xf>
    <xf numFmtId="4" fontId="83" fillId="0" borderId="0" xfId="0" applyNumberFormat="1" applyFont="1" applyAlignment="1">
      <alignment vertical="center" wrapText="1"/>
    </xf>
    <xf numFmtId="4" fontId="83" fillId="0" borderId="0" xfId="45" applyNumberFormat="1" applyFont="1"/>
    <xf numFmtId="0" fontId="22" fillId="0" borderId="0" xfId="45" applyFont="1" applyFill="1" applyBorder="1" applyAlignment="1">
      <alignment horizontal="left" vertical="center"/>
    </xf>
    <xf numFmtId="2" fontId="22" fillId="0" borderId="0" xfId="45" applyNumberFormat="1" applyFont="1" applyFill="1" applyBorder="1" applyAlignment="1">
      <alignment horizontal="right" vertical="center"/>
    </xf>
    <xf numFmtId="0" fontId="22" fillId="0" borderId="0" xfId="45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horizontal="right" vertical="center"/>
    </xf>
    <xf numFmtId="0" fontId="22" fillId="0" borderId="45" xfId="45" applyFont="1" applyFill="1" applyBorder="1" applyAlignment="1">
      <alignment horizontal="center" vertical="center"/>
    </xf>
    <xf numFmtId="0" fontId="22" fillId="0" borderId="100" xfId="45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0" fontId="22" fillId="0" borderId="148" xfId="45" applyFont="1" applyFill="1" applyBorder="1" applyAlignment="1">
      <alignment horizontal="center" vertical="center"/>
    </xf>
    <xf numFmtId="49" fontId="22" fillId="0" borderId="155" xfId="45" applyNumberFormat="1" applyFont="1" applyFill="1" applyBorder="1" applyAlignment="1">
      <alignment horizontal="center" vertical="center"/>
    </xf>
    <xf numFmtId="0" fontId="22" fillId="0" borderId="79" xfId="45" applyFont="1" applyFill="1" applyBorder="1" applyAlignment="1">
      <alignment horizontal="left" vertical="center" wrapText="1"/>
    </xf>
    <xf numFmtId="0" fontId="22" fillId="0" borderId="13" xfId="0" applyFont="1" applyBorder="1" applyAlignment="1">
      <alignment vertical="center"/>
    </xf>
    <xf numFmtId="4" fontId="22" fillId="0" borderId="18" xfId="45" applyNumberFormat="1" applyFont="1" applyFill="1" applyBorder="1" applyAlignment="1">
      <alignment horizontal="center" vertical="center" wrapText="1"/>
    </xf>
    <xf numFmtId="4" fontId="22" fillId="0" borderId="130" xfId="45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 wrapText="1"/>
    </xf>
    <xf numFmtId="49" fontId="22" fillId="0" borderId="40" xfId="0" applyNumberFormat="1" applyFont="1" applyFill="1" applyBorder="1" applyAlignment="1">
      <alignment horizontal="left" vertical="center" wrapText="1"/>
    </xf>
    <xf numFmtId="49" fontId="22" fillId="0" borderId="34" xfId="0" applyNumberFormat="1" applyFont="1" applyFill="1" applyBorder="1" applyAlignment="1">
      <alignment horizontal="left" vertical="center" wrapText="1"/>
    </xf>
    <xf numFmtId="0" fontId="36" fillId="0" borderId="23" xfId="45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49" fontId="40" fillId="0" borderId="0" xfId="48" applyNumberFormat="1" applyFont="1" applyFill="1" applyBorder="1" applyAlignment="1">
      <alignment horizontal="right" vertical="center"/>
    </xf>
    <xf numFmtId="4" fontId="71" fillId="0" borderId="0" xfId="45" applyNumberFormat="1" applyFont="1" applyFill="1" applyBorder="1" applyAlignment="1">
      <alignment horizontal="right" vertical="center" wrapText="1"/>
    </xf>
    <xf numFmtId="0" fontId="22" fillId="0" borderId="67" xfId="45" applyFont="1" applyFill="1" applyBorder="1" applyAlignment="1">
      <alignment horizontal="center" vertical="center" wrapText="1"/>
    </xf>
    <xf numFmtId="4" fontId="71" fillId="31" borderId="50" xfId="45" applyNumberFormat="1" applyFont="1" applyFill="1" applyBorder="1" applyAlignment="1">
      <alignment horizontal="right" vertical="center" wrapText="1"/>
    </xf>
    <xf numFmtId="4" fontId="22" fillId="0" borderId="66" xfId="43" applyNumberFormat="1" applyFont="1" applyFill="1" applyBorder="1" applyAlignment="1">
      <alignment vertical="center" wrapText="1"/>
    </xf>
    <xf numFmtId="0" fontId="22" fillId="0" borderId="66" xfId="0" applyFont="1" applyFill="1" applyBorder="1" applyAlignment="1">
      <alignment vertical="center" wrapText="1"/>
    </xf>
    <xf numFmtId="4" fontId="71" fillId="32" borderId="40" xfId="45" applyNumberFormat="1" applyFont="1" applyFill="1" applyBorder="1" applyAlignment="1">
      <alignment horizontal="right" vertical="center" wrapText="1"/>
    </xf>
    <xf numFmtId="0" fontId="22" fillId="0" borderId="150" xfId="0" applyFont="1" applyBorder="1" applyAlignment="1"/>
    <xf numFmtId="0" fontId="22" fillId="0" borderId="13" xfId="0" applyFont="1" applyBorder="1"/>
    <xf numFmtId="49" fontId="22" fillId="0" borderId="13" xfId="45" applyNumberFormat="1" applyFont="1" applyFill="1" applyBorder="1" applyAlignment="1">
      <alignment vertical="center" wrapText="1"/>
    </xf>
    <xf numFmtId="0" fontId="22" fillId="0" borderId="42" xfId="45" applyFont="1" applyFill="1" applyBorder="1" applyAlignment="1">
      <alignment horizontal="left" vertical="center" wrapText="1"/>
    </xf>
    <xf numFmtId="165" fontId="22" fillId="0" borderId="0" xfId="45" applyNumberFormat="1" applyFont="1" applyFill="1" applyBorder="1" applyAlignment="1">
      <alignment vertical="center" wrapText="1"/>
    </xf>
    <xf numFmtId="4" fontId="22" fillId="0" borderId="0" xfId="45" applyNumberFormat="1" applyFont="1" applyFill="1" applyBorder="1" applyAlignment="1">
      <alignment horizontal="right" vertical="center"/>
    </xf>
    <xf numFmtId="49" fontId="22" fillId="33" borderId="13" xfId="0" applyNumberFormat="1" applyFont="1" applyFill="1" applyBorder="1" applyAlignment="1">
      <alignment horizontal="center"/>
    </xf>
    <xf numFmtId="0" fontId="22" fillId="0" borderId="15" xfId="0" applyFont="1" applyBorder="1"/>
    <xf numFmtId="0" fontId="74" fillId="33" borderId="15" xfId="45" applyFont="1" applyFill="1" applyBorder="1" applyAlignment="1">
      <alignment horizontal="justify" vertical="center" wrapText="1"/>
    </xf>
    <xf numFmtId="14" fontId="22" fillId="33" borderId="15" xfId="0" applyNumberFormat="1" applyFont="1" applyFill="1" applyBorder="1" applyAlignment="1">
      <alignment horizontal="justify" vertical="center" wrapText="1"/>
    </xf>
    <xf numFmtId="0" fontId="22" fillId="33" borderId="15" xfId="0" applyFont="1" applyFill="1" applyBorder="1" applyAlignment="1">
      <alignment horizontal="justify" vertical="center" wrapText="1"/>
    </xf>
    <xf numFmtId="0" fontId="22" fillId="33" borderId="15" xfId="45" applyFont="1" applyFill="1" applyBorder="1" applyAlignment="1">
      <alignment horizontal="justify" vertical="center" wrapText="1"/>
    </xf>
    <xf numFmtId="0" fontId="74" fillId="33" borderId="66" xfId="45" applyFont="1" applyFill="1" applyBorder="1" applyAlignment="1">
      <alignment vertical="center" wrapText="1"/>
    </xf>
    <xf numFmtId="165" fontId="22" fillId="0" borderId="66" xfId="45" applyNumberFormat="1" applyFont="1" applyFill="1" applyBorder="1" applyAlignment="1">
      <alignment vertical="center" wrapText="1"/>
    </xf>
    <xf numFmtId="0" fontId="22" fillId="0" borderId="64" xfId="0" applyFont="1" applyFill="1" applyBorder="1" applyAlignment="1">
      <alignment horizontal="justify" vertical="center" wrapText="1"/>
    </xf>
    <xf numFmtId="4" fontId="22" fillId="0" borderId="105" xfId="0" applyNumberFormat="1" applyFont="1" applyFill="1" applyBorder="1" applyAlignment="1">
      <alignment vertical="center" wrapText="1"/>
    </xf>
    <xf numFmtId="0" fontId="30" fillId="0" borderId="26" xfId="45" applyFont="1" applyBorder="1" applyAlignment="1">
      <alignment horizontal="center"/>
    </xf>
    <xf numFmtId="0" fontId="30" fillId="0" borderId="17" xfId="45" applyFont="1" applyBorder="1" applyAlignment="1">
      <alignment horizontal="left"/>
    </xf>
    <xf numFmtId="4" fontId="30" fillId="0" borderId="75" xfId="0" applyNumberFormat="1" applyFont="1" applyFill="1" applyBorder="1" applyAlignment="1">
      <alignment horizontal="center" vertical="center" wrapText="1"/>
    </xf>
    <xf numFmtId="165" fontId="22" fillId="31" borderId="40" xfId="45" applyNumberFormat="1" applyFont="1" applyFill="1" applyBorder="1" applyAlignment="1">
      <alignment vertical="center"/>
    </xf>
    <xf numFmtId="165" fontId="22" fillId="31" borderId="40" xfId="45" applyNumberFormat="1" applyFont="1" applyFill="1" applyBorder="1" applyAlignment="1">
      <alignment vertical="center" wrapText="1"/>
    </xf>
    <xf numFmtId="165" fontId="22" fillId="31" borderId="34" xfId="45" applyNumberFormat="1" applyFont="1" applyFill="1" applyBorder="1" applyAlignment="1">
      <alignment vertical="center" wrapText="1"/>
    </xf>
    <xf numFmtId="4" fontId="22" fillId="32" borderId="40" xfId="45" applyNumberFormat="1" applyFont="1" applyFill="1" applyBorder="1" applyAlignment="1">
      <alignment horizontal="right" vertical="center"/>
    </xf>
    <xf numFmtId="165" fontId="22" fillId="32" borderId="40" xfId="45" applyNumberFormat="1" applyFont="1" applyFill="1" applyBorder="1" applyAlignment="1">
      <alignment vertical="center" wrapText="1"/>
    </xf>
    <xf numFmtId="165" fontId="22" fillId="32" borderId="34" xfId="45" applyNumberFormat="1" applyFont="1" applyFill="1" applyBorder="1" applyAlignment="1">
      <alignment vertical="center" wrapText="1"/>
    </xf>
    <xf numFmtId="0" fontId="22" fillId="0" borderId="0" xfId="48" applyFont="1" applyFill="1" applyBorder="1" applyAlignment="1">
      <alignment vertical="center" wrapText="1"/>
    </xf>
    <xf numFmtId="49" fontId="22" fillId="33" borderId="16" xfId="48" applyNumberFormat="1" applyFont="1" applyFill="1" applyBorder="1" applyAlignment="1">
      <alignment horizontal="center" vertical="center"/>
    </xf>
    <xf numFmtId="0" fontId="22" fillId="33" borderId="29" xfId="48" applyFont="1" applyFill="1" applyBorder="1" applyAlignment="1">
      <alignment vertical="center" wrapText="1"/>
    </xf>
    <xf numFmtId="4" fontId="22" fillId="0" borderId="62" xfId="0" applyNumberFormat="1" applyFont="1" applyFill="1" applyBorder="1" applyAlignment="1">
      <alignment horizontal="center" vertical="center" wrapText="1"/>
    </xf>
    <xf numFmtId="4" fontId="30" fillId="31" borderId="87" xfId="0" applyNumberFormat="1" applyFont="1" applyFill="1" applyBorder="1" applyAlignment="1">
      <alignment vertical="center" wrapText="1"/>
    </xf>
    <xf numFmtId="4" fontId="30" fillId="31" borderId="156" xfId="0" applyNumberFormat="1" applyFont="1" applyFill="1" applyBorder="1" applyAlignment="1">
      <alignment vertical="center" wrapText="1"/>
    </xf>
    <xf numFmtId="4" fontId="22" fillId="31" borderId="61" xfId="37" applyNumberFormat="1" applyFont="1" applyFill="1" applyBorder="1" applyAlignment="1">
      <alignment vertical="center"/>
    </xf>
    <xf numFmtId="4" fontId="36" fillId="31" borderId="61" xfId="48" applyNumberFormat="1" applyFont="1" applyFill="1" applyBorder="1" applyAlignment="1">
      <alignment vertical="center"/>
    </xf>
    <xf numFmtId="4" fontId="22" fillId="31" borderId="151" xfId="48" applyNumberFormat="1" applyFont="1" applyFill="1" applyBorder="1" applyAlignment="1">
      <alignment vertical="center"/>
    </xf>
    <xf numFmtId="4" fontId="22" fillId="31" borderId="86" xfId="45" applyNumberFormat="1" applyFont="1" applyFill="1" applyBorder="1" applyAlignment="1">
      <alignment horizontal="right" vertical="center" wrapText="1"/>
    </xf>
    <xf numFmtId="4" fontId="22" fillId="32" borderId="50" xfId="48" applyNumberFormat="1" applyFont="1" applyFill="1" applyBorder="1" applyAlignment="1">
      <alignment vertical="center"/>
    </xf>
    <xf numFmtId="4" fontId="22" fillId="32" borderId="34" xfId="45" applyNumberFormat="1" applyFont="1" applyFill="1" applyBorder="1" applyAlignment="1">
      <alignment horizontal="right" vertical="center" wrapText="1"/>
    </xf>
    <xf numFmtId="4" fontId="30" fillId="0" borderId="51" xfId="45" applyNumberFormat="1" applyFont="1" applyFill="1" applyBorder="1" applyAlignment="1">
      <alignment horizontal="center" vertical="center" wrapText="1"/>
    </xf>
    <xf numFmtId="0" fontId="22" fillId="33" borderId="64" xfId="0" applyFont="1" applyFill="1" applyBorder="1" applyAlignment="1">
      <alignment horizontal="justify" vertical="center" wrapText="1"/>
    </xf>
    <xf numFmtId="49" fontId="22" fillId="0" borderId="12" xfId="45" applyNumberFormat="1" applyFont="1" applyFill="1" applyBorder="1" applyAlignment="1">
      <alignment horizontal="center" vertical="center" wrapText="1"/>
    </xf>
    <xf numFmtId="49" fontId="22" fillId="0" borderId="54" xfId="45" applyNumberFormat="1" applyFont="1" applyFill="1" applyBorder="1" applyAlignment="1">
      <alignment horizontal="center" vertical="center" wrapText="1"/>
    </xf>
    <xf numFmtId="0" fontId="22" fillId="33" borderId="42" xfId="45" applyFont="1" applyFill="1" applyBorder="1" applyAlignment="1">
      <alignment vertical="center" wrapText="1"/>
    </xf>
    <xf numFmtId="4" fontId="22" fillId="0" borderId="66" xfId="0" applyNumberFormat="1" applyFont="1" applyFill="1" applyBorder="1" applyAlignment="1">
      <alignment vertical="center" wrapText="1"/>
    </xf>
    <xf numFmtId="4" fontId="22" fillId="31" borderId="86" xfId="0" applyNumberFormat="1" applyFont="1" applyFill="1" applyBorder="1" applyAlignment="1">
      <alignment vertical="center" wrapText="1"/>
    </xf>
    <xf numFmtId="0" fontId="22" fillId="0" borderId="150" xfId="0" applyFont="1" applyBorder="1" applyAlignment="1">
      <alignment horizontal="left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right" vertical="center" wrapText="1"/>
    </xf>
    <xf numFmtId="49" fontId="22" fillId="33" borderId="117" xfId="0" applyNumberFormat="1" applyFont="1" applyFill="1" applyBorder="1" applyAlignment="1">
      <alignment horizontal="center" vertical="center"/>
    </xf>
    <xf numFmtId="0" fontId="30" fillId="0" borderId="60" xfId="45" applyFont="1" applyBorder="1" applyAlignment="1">
      <alignment vertical="center"/>
    </xf>
    <xf numFmtId="0" fontId="22" fillId="0" borderId="79" xfId="45" applyFont="1" applyBorder="1" applyAlignment="1">
      <alignment vertical="center" wrapText="1"/>
    </xf>
    <xf numFmtId="4" fontId="22" fillId="33" borderId="34" xfId="0" applyNumberFormat="1" applyFont="1" applyFill="1" applyBorder="1" applyAlignment="1">
      <alignment vertical="center"/>
    </xf>
    <xf numFmtId="164" fontId="71" fillId="0" borderId="66" xfId="45" applyNumberFormat="1" applyFont="1" applyFill="1" applyBorder="1" applyAlignment="1">
      <alignment horizontal="right" vertical="center"/>
    </xf>
    <xf numFmtId="164" fontId="71" fillId="0" borderId="105" xfId="45" applyNumberFormat="1" applyFont="1" applyFill="1" applyBorder="1" applyAlignment="1">
      <alignment horizontal="right" vertical="center"/>
    </xf>
    <xf numFmtId="0" fontId="22" fillId="0" borderId="64" xfId="45" applyFont="1" applyFill="1" applyBorder="1" applyAlignment="1">
      <alignment vertical="center" wrapText="1"/>
    </xf>
    <xf numFmtId="49" fontId="24" fillId="0" borderId="0" xfId="45" applyNumberFormat="1" applyFont="1" applyFill="1" applyBorder="1" applyAlignment="1">
      <alignment vertical="center"/>
    </xf>
    <xf numFmtId="0" fontId="6" fillId="0" borderId="0" xfId="45" applyFill="1" applyAlignment="1">
      <alignment vertical="center"/>
    </xf>
    <xf numFmtId="0" fontId="6" fillId="0" borderId="0" xfId="45" applyFill="1" applyAlignment="1">
      <alignment vertical="center" wrapText="1"/>
    </xf>
    <xf numFmtId="0" fontId="22" fillId="0" borderId="0" xfId="45" applyFont="1" applyFill="1" applyAlignment="1">
      <alignment vertical="center" wrapText="1"/>
    </xf>
    <xf numFmtId="4" fontId="30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22" fillId="0" borderId="0" xfId="45" applyFont="1" applyAlignment="1">
      <alignment vertical="center"/>
    </xf>
    <xf numFmtId="0" fontId="25" fillId="0" borderId="0" xfId="45" applyFont="1" applyAlignment="1">
      <alignment vertical="center"/>
    </xf>
    <xf numFmtId="0" fontId="25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23" fillId="0" borderId="0" xfId="45" applyFont="1" applyFill="1" applyAlignment="1"/>
    <xf numFmtId="4" fontId="84" fillId="0" borderId="0" xfId="45" applyNumberFormat="1" applyFont="1" applyAlignment="1">
      <alignment vertical="center" wrapText="1"/>
    </xf>
    <xf numFmtId="4" fontId="84" fillId="0" borderId="0" xfId="0" applyNumberFormat="1" applyFont="1" applyAlignment="1">
      <alignment vertical="center"/>
    </xf>
    <xf numFmtId="0" fontId="22" fillId="0" borderId="0" xfId="0" applyFont="1" applyFill="1" applyAlignment="1">
      <alignment horizontal="center"/>
    </xf>
    <xf numFmtId="49" fontId="22" fillId="0" borderId="97" xfId="48" applyNumberFormat="1" applyFont="1" applyBorder="1" applyAlignment="1">
      <alignment horizontal="center"/>
    </xf>
    <xf numFmtId="0" fontId="22" fillId="0" borderId="106" xfId="48" applyFont="1" applyBorder="1"/>
    <xf numFmtId="0" fontId="22" fillId="0" borderId="49" xfId="48" applyFont="1" applyBorder="1" applyAlignment="1">
      <alignment vertical="center"/>
    </xf>
    <xf numFmtId="49" fontId="30" fillId="0" borderId="0" xfId="48" applyNumberFormat="1" applyFont="1" applyBorder="1" applyAlignment="1">
      <alignment horizontal="center"/>
    </xf>
    <xf numFmtId="0" fontId="30" fillId="0" borderId="0" xfId="48" applyFont="1" applyBorder="1"/>
    <xf numFmtId="4" fontId="30" fillId="0" borderId="0" xfId="37" applyNumberFormat="1" applyFont="1" applyFill="1" applyBorder="1"/>
    <xf numFmtId="4" fontId="22" fillId="31" borderId="50" xfId="48" applyNumberFormat="1" applyFont="1" applyFill="1" applyBorder="1" applyAlignment="1">
      <alignment vertical="center" wrapText="1"/>
    </xf>
    <xf numFmtId="4" fontId="22" fillId="31" borderId="48" xfId="37" applyNumberFormat="1" applyFont="1" applyFill="1" applyBorder="1"/>
    <xf numFmtId="4" fontId="22" fillId="31" borderId="40" xfId="37" applyNumberFormat="1" applyFont="1" applyFill="1" applyBorder="1"/>
    <xf numFmtId="4" fontId="22" fillId="31" borderId="52" xfId="37" applyNumberFormat="1" applyFont="1" applyFill="1" applyBorder="1"/>
    <xf numFmtId="4" fontId="30" fillId="31" borderId="40" xfId="37" applyNumberFormat="1" applyFont="1" applyFill="1" applyBorder="1"/>
    <xf numFmtId="4" fontId="22" fillId="31" borderId="153" xfId="37" applyNumberFormat="1" applyFont="1" applyFill="1" applyBorder="1"/>
    <xf numFmtId="4" fontId="22" fillId="31" borderId="133" xfId="37" applyNumberFormat="1" applyFont="1" applyFill="1" applyBorder="1"/>
    <xf numFmtId="4" fontId="22" fillId="31" borderId="107" xfId="37" applyNumberFormat="1" applyFont="1" applyFill="1" applyBorder="1"/>
    <xf numFmtId="4" fontId="22" fillId="31" borderId="86" xfId="45" applyNumberFormat="1" applyFont="1" applyFill="1" applyBorder="1" applyAlignment="1">
      <alignment horizontal="right" vertical="top"/>
    </xf>
    <xf numFmtId="4" fontId="22" fillId="0" borderId="0" xfId="37" applyNumberFormat="1" applyFont="1" applyFill="1" applyBorder="1" applyAlignment="1">
      <alignment vertical="center"/>
    </xf>
    <xf numFmtId="0" fontId="22" fillId="0" borderId="0" xfId="38" applyFont="1"/>
    <xf numFmtId="4" fontId="22" fillId="0" borderId="0" xfId="38" applyNumberFormat="1" applyFont="1"/>
    <xf numFmtId="4" fontId="22" fillId="0" borderId="0" xfId="38" applyNumberFormat="1" applyFont="1" applyAlignment="1">
      <alignment vertical="center" wrapText="1"/>
    </xf>
    <xf numFmtId="0" fontId="22" fillId="0" borderId="78" xfId="38" applyFont="1" applyBorder="1" applyAlignment="1">
      <alignment horizontal="center" vertical="center" wrapText="1"/>
    </xf>
    <xf numFmtId="0" fontId="22" fillId="28" borderId="69" xfId="38" applyFont="1" applyFill="1" applyBorder="1" applyAlignment="1">
      <alignment horizontal="center" vertical="center" wrapText="1"/>
    </xf>
    <xf numFmtId="0" fontId="41" fillId="29" borderId="34" xfId="38" applyFont="1" applyFill="1" applyBorder="1" applyAlignment="1">
      <alignment horizontal="center" vertical="center" wrapText="1"/>
    </xf>
    <xf numFmtId="0" fontId="22" fillId="0" borderId="0" xfId="38" applyFont="1" applyAlignment="1">
      <alignment vertical="center" wrapText="1"/>
    </xf>
    <xf numFmtId="167" fontId="22" fillId="0" borderId="0" xfId="38" applyNumberFormat="1" applyFont="1"/>
    <xf numFmtId="0" fontId="25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32" fillId="0" borderId="0" xfId="51" applyFont="1" applyAlignment="1">
      <alignment horizontal="right"/>
    </xf>
    <xf numFmtId="0" fontId="27" fillId="0" borderId="0" xfId="40" applyFont="1" applyFill="1" applyBorder="1" applyAlignment="1"/>
    <xf numFmtId="0" fontId="22" fillId="0" borderId="10" xfId="40" applyFont="1" applyBorder="1" applyAlignment="1">
      <alignment horizontal="center"/>
    </xf>
    <xf numFmtId="0" fontId="22" fillId="0" borderId="30" xfId="40" applyFont="1" applyBorder="1" applyAlignment="1">
      <alignment horizontal="center"/>
    </xf>
    <xf numFmtId="0" fontId="22" fillId="0" borderId="16" xfId="40" applyFont="1" applyBorder="1" applyAlignment="1">
      <alignment horizontal="center"/>
    </xf>
    <xf numFmtId="0" fontId="28" fillId="0" borderId="0" xfId="40" applyFont="1" applyBorder="1" applyAlignment="1">
      <alignment horizontal="center"/>
    </xf>
    <xf numFmtId="0" fontId="32" fillId="0" borderId="0" xfId="40" applyFont="1" applyBorder="1" applyAlignment="1">
      <alignment horizontal="center"/>
    </xf>
    <xf numFmtId="0" fontId="6" fillId="0" borderId="0" xfId="40" applyBorder="1" applyAlignment="1">
      <alignment horizontal="center"/>
    </xf>
    <xf numFmtId="0" fontId="22" fillId="0" borderId="0" xfId="40" applyFont="1" applyBorder="1" applyAlignment="1">
      <alignment horizontal="center"/>
    </xf>
    <xf numFmtId="4" fontId="28" fillId="0" borderId="0" xfId="40" applyNumberFormat="1" applyFont="1" applyFill="1" applyBorder="1"/>
    <xf numFmtId="0" fontId="22" fillId="0" borderId="0" xfId="0" applyFont="1" applyAlignment="1">
      <alignment horizontal="left"/>
    </xf>
    <xf numFmtId="0" fontId="28" fillId="0" borderId="37" xfId="40" applyFont="1" applyFill="1" applyBorder="1" applyAlignment="1">
      <alignment horizontal="center"/>
    </xf>
    <xf numFmtId="0" fontId="32" fillId="0" borderId="38" xfId="40" applyFont="1" applyBorder="1" applyAlignment="1">
      <alignment horizontal="center"/>
    </xf>
    <xf numFmtId="0" fontId="6" fillId="0" borderId="38" xfId="40" applyBorder="1" applyAlignment="1">
      <alignment horizontal="center"/>
    </xf>
    <xf numFmtId="0" fontId="22" fillId="0" borderId="35" xfId="40" applyFont="1" applyBorder="1" applyAlignment="1">
      <alignment horizontal="center"/>
    </xf>
    <xf numFmtId="4" fontId="35" fillId="0" borderId="39" xfId="40" applyNumberFormat="1" applyFont="1" applyFill="1" applyBorder="1"/>
    <xf numFmtId="0" fontId="28" fillId="0" borderId="23" xfId="40" applyFont="1" applyBorder="1" applyAlignment="1">
      <alignment horizontal="center"/>
    </xf>
    <xf numFmtId="0" fontId="25" fillId="0" borderId="23" xfId="40" applyFont="1" applyBorder="1" applyAlignment="1"/>
    <xf numFmtId="0" fontId="25" fillId="0" borderId="41" xfId="40" applyFont="1" applyBorder="1" applyAlignment="1"/>
    <xf numFmtId="0" fontId="25" fillId="0" borderId="70" xfId="40" applyFont="1" applyBorder="1" applyAlignment="1"/>
    <xf numFmtId="0" fontId="6" fillId="0" borderId="10" xfId="40" applyBorder="1" applyAlignment="1">
      <alignment horizontal="center"/>
    </xf>
    <xf numFmtId="0" fontId="6" fillId="0" borderId="63" xfId="40" applyBorder="1" applyAlignment="1">
      <alignment horizontal="center"/>
    </xf>
    <xf numFmtId="0" fontId="22" fillId="0" borderId="82" xfId="40" applyFont="1" applyBorder="1" applyAlignment="1">
      <alignment horizontal="center"/>
    </xf>
    <xf numFmtId="0" fontId="32" fillId="0" borderId="81" xfId="40" applyFont="1" applyBorder="1" applyAlignment="1">
      <alignment horizontal="center"/>
    </xf>
    <xf numFmtId="0" fontId="28" fillId="0" borderId="141" xfId="40" applyFont="1" applyBorder="1" applyAlignment="1">
      <alignment horizontal="center"/>
    </xf>
    <xf numFmtId="0" fontId="22" fillId="0" borderId="78" xfId="40" applyFont="1" applyBorder="1" applyAlignment="1">
      <alignment horizontal="center"/>
    </xf>
    <xf numFmtId="4" fontId="22" fillId="32" borderId="40" xfId="45" applyNumberFormat="1" applyFont="1" applyFill="1" applyBorder="1" applyAlignment="1">
      <alignment horizontal="right" vertical="top" wrapText="1"/>
    </xf>
    <xf numFmtId="4" fontId="22" fillId="32" borderId="34" xfId="45" applyNumberFormat="1" applyFont="1" applyFill="1" applyBorder="1" applyAlignment="1">
      <alignment horizontal="right" vertical="top" wrapText="1"/>
    </xf>
    <xf numFmtId="4" fontId="22" fillId="32" borderId="69" xfId="45" applyNumberFormat="1" applyFont="1" applyFill="1" applyBorder="1" applyAlignment="1">
      <alignment horizontal="right" vertical="top"/>
    </xf>
    <xf numFmtId="0" fontId="30" fillId="0" borderId="60" xfId="45" applyFont="1" applyFill="1" applyBorder="1" applyAlignment="1">
      <alignment horizontal="left" vertical="center" wrapText="1"/>
    </xf>
    <xf numFmtId="4" fontId="30" fillId="37" borderId="25" xfId="45" applyNumberFormat="1" applyFont="1" applyFill="1" applyBorder="1" applyAlignment="1">
      <alignment vertical="center" wrapText="1"/>
    </xf>
    <xf numFmtId="4" fontId="22" fillId="37" borderId="48" xfId="37" applyNumberFormat="1" applyFont="1" applyFill="1" applyBorder="1"/>
    <xf numFmtId="4" fontId="22" fillId="37" borderId="40" xfId="37" applyNumberFormat="1" applyFont="1" applyFill="1" applyBorder="1"/>
    <xf numFmtId="4" fontId="22" fillId="37" borderId="52" xfId="37" applyNumberFormat="1" applyFont="1" applyFill="1" applyBorder="1"/>
    <xf numFmtId="4" fontId="30" fillId="37" borderId="40" xfId="37" applyNumberFormat="1" applyFont="1" applyFill="1" applyBorder="1"/>
    <xf numFmtId="4" fontId="22" fillId="37" borderId="40" xfId="45" applyNumberFormat="1" applyFont="1" applyFill="1" applyBorder="1" applyAlignment="1">
      <alignment horizontal="right" vertical="top" wrapText="1"/>
    </xf>
    <xf numFmtId="4" fontId="22" fillId="37" borderId="34" xfId="45" applyNumberFormat="1" applyFont="1" applyFill="1" applyBorder="1" applyAlignment="1">
      <alignment horizontal="right" vertical="top" wrapText="1"/>
    </xf>
    <xf numFmtId="4" fontId="30" fillId="37" borderId="25" xfId="48" applyNumberFormat="1" applyFont="1" applyFill="1" applyBorder="1"/>
    <xf numFmtId="4" fontId="22" fillId="37" borderId="40" xfId="48" applyNumberFormat="1" applyFont="1" applyFill="1" applyBorder="1"/>
    <xf numFmtId="4" fontId="22" fillId="37" borderId="50" xfId="48" applyNumberFormat="1" applyFont="1" applyFill="1" applyBorder="1" applyAlignment="1">
      <alignment vertical="center" wrapText="1"/>
    </xf>
    <xf numFmtId="4" fontId="30" fillId="37" borderId="40" xfId="48" applyNumberFormat="1" applyFont="1" applyFill="1" applyBorder="1"/>
    <xf numFmtId="4" fontId="22" fillId="37" borderId="69" xfId="48" applyNumberFormat="1" applyFont="1" applyFill="1" applyBorder="1"/>
    <xf numFmtId="4" fontId="22" fillId="37" borderId="34" xfId="48" applyNumberFormat="1" applyFont="1" applyFill="1" applyBorder="1" applyAlignment="1">
      <alignment vertical="center"/>
    </xf>
    <xf numFmtId="4" fontId="30" fillId="37" borderId="25" xfId="45" applyNumberFormat="1" applyFont="1" applyFill="1" applyBorder="1"/>
    <xf numFmtId="4" fontId="22" fillId="37" borderId="34" xfId="45" applyNumberFormat="1" applyFont="1" applyFill="1" applyBorder="1"/>
    <xf numFmtId="4" fontId="30" fillId="37" borderId="52" xfId="0" applyNumberFormat="1" applyFont="1" applyFill="1" applyBorder="1" applyAlignment="1">
      <alignment vertical="center" wrapText="1"/>
    </xf>
    <xf numFmtId="4" fontId="22" fillId="37" borderId="50" xfId="0" applyNumberFormat="1" applyFont="1" applyFill="1" applyBorder="1" applyAlignment="1">
      <alignment vertical="center" wrapText="1"/>
    </xf>
    <xf numFmtId="4" fontId="22" fillId="37" borderId="40" xfId="0" applyNumberFormat="1" applyFont="1" applyFill="1" applyBorder="1" applyAlignment="1">
      <alignment vertical="center" wrapText="1"/>
    </xf>
    <xf numFmtId="4" fontId="22" fillId="37" borderId="69" xfId="45" applyNumberFormat="1" applyFont="1" applyFill="1" applyBorder="1" applyAlignment="1">
      <alignment horizontal="right" vertical="top"/>
    </xf>
    <xf numFmtId="4" fontId="30" fillId="37" borderId="18" xfId="45" applyNumberFormat="1" applyFont="1" applyFill="1" applyBorder="1" applyAlignment="1">
      <alignment vertical="center"/>
    </xf>
    <xf numFmtId="0" fontId="31" fillId="0" borderId="0" xfId="40" applyFont="1" applyFill="1" applyAlignment="1"/>
    <xf numFmtId="4" fontId="30" fillId="37" borderId="25" xfId="0" applyNumberFormat="1" applyFont="1" applyFill="1" applyBorder="1"/>
    <xf numFmtId="4" fontId="22" fillId="37" borderId="40" xfId="0" applyNumberFormat="1" applyFont="1" applyFill="1" applyBorder="1" applyAlignment="1">
      <alignment vertical="center"/>
    </xf>
    <xf numFmtId="4" fontId="30" fillId="37" borderId="52" xfId="0" applyNumberFormat="1" applyFont="1" applyFill="1" applyBorder="1" applyAlignment="1">
      <alignment vertical="center"/>
    </xf>
    <xf numFmtId="4" fontId="22" fillId="37" borderId="52" xfId="0" applyNumberFormat="1" applyFont="1" applyFill="1" applyBorder="1" applyAlignment="1">
      <alignment vertical="center"/>
    </xf>
    <xf numFmtId="4" fontId="22" fillId="37" borderId="34" xfId="0" applyNumberFormat="1" applyFont="1" applyFill="1" applyBorder="1" applyAlignment="1">
      <alignment vertical="center"/>
    </xf>
    <xf numFmtId="4" fontId="22" fillId="37" borderId="50" xfId="0" applyNumberFormat="1" applyFont="1" applyFill="1" applyBorder="1" applyAlignment="1">
      <alignment vertical="center"/>
    </xf>
    <xf numFmtId="4" fontId="71" fillId="37" borderId="40" xfId="45" applyNumberFormat="1" applyFont="1" applyFill="1" applyBorder="1" applyAlignment="1">
      <alignment horizontal="right" vertical="center" wrapText="1"/>
    </xf>
    <xf numFmtId="4" fontId="69" fillId="37" borderId="40" xfId="45" applyNumberFormat="1" applyFont="1" applyFill="1" applyBorder="1" applyAlignment="1">
      <alignment horizontal="right" vertical="center" wrapText="1"/>
    </xf>
    <xf numFmtId="4" fontId="71" fillId="37" borderId="34" xfId="45" applyNumberFormat="1" applyFont="1" applyFill="1" applyBorder="1" applyAlignment="1">
      <alignment horizontal="right" vertical="center" wrapText="1"/>
    </xf>
    <xf numFmtId="4" fontId="71" fillId="32" borderId="34" xfId="45" applyNumberFormat="1" applyFont="1" applyFill="1" applyBorder="1" applyAlignment="1">
      <alignment horizontal="right" vertical="center" wrapText="1"/>
    </xf>
    <xf numFmtId="4" fontId="22" fillId="31" borderId="34" xfId="45" applyNumberFormat="1" applyFont="1" applyFill="1" applyBorder="1" applyAlignment="1">
      <alignment horizontal="right" vertical="center" wrapText="1"/>
    </xf>
    <xf numFmtId="49" fontId="22" fillId="0" borderId="28" xfId="0" applyNumberFormat="1" applyFont="1" applyFill="1" applyBorder="1" applyAlignment="1">
      <alignment horizontal="left" vertical="center" wrapText="1"/>
    </xf>
    <xf numFmtId="0" fontId="22" fillId="0" borderId="28" xfId="45" applyFont="1" applyFill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4" fontId="30" fillId="37" borderId="25" xfId="0" applyNumberFormat="1" applyFont="1" applyFill="1" applyBorder="1" applyAlignment="1">
      <alignment vertical="center"/>
    </xf>
    <xf numFmtId="4" fontId="22" fillId="37" borderId="25" xfId="45" applyNumberFormat="1" applyFont="1" applyFill="1" applyBorder="1" applyAlignment="1">
      <alignment vertical="center"/>
    </xf>
    <xf numFmtId="4" fontId="22" fillId="37" borderId="40" xfId="45" applyNumberFormat="1" applyFont="1" applyFill="1" applyBorder="1" applyAlignment="1">
      <alignment vertical="center" wrapText="1"/>
    </xf>
    <xf numFmtId="4" fontId="22" fillId="37" borderId="34" xfId="45" applyNumberFormat="1" applyFont="1" applyFill="1" applyBorder="1" applyAlignment="1">
      <alignment vertical="center" wrapText="1"/>
    </xf>
    <xf numFmtId="4" fontId="25" fillId="37" borderId="34" xfId="43" applyNumberFormat="1" applyFont="1" applyFill="1" applyBorder="1" applyAlignment="1">
      <alignment vertical="center" wrapText="1"/>
    </xf>
    <xf numFmtId="4" fontId="54" fillId="37" borderId="34" xfId="0" applyNumberFormat="1" applyFont="1" applyFill="1" applyBorder="1" applyAlignment="1">
      <alignment vertical="center" wrapText="1"/>
    </xf>
    <xf numFmtId="4" fontId="29" fillId="37" borderId="18" xfId="0" applyNumberFormat="1" applyFont="1" applyFill="1" applyBorder="1" applyAlignment="1">
      <alignment vertical="center" wrapText="1"/>
    </xf>
    <xf numFmtId="4" fontId="56" fillId="37" borderId="18" xfId="0" applyNumberFormat="1" applyFont="1" applyFill="1" applyBorder="1" applyAlignment="1">
      <alignment vertical="center" wrapText="1"/>
    </xf>
    <xf numFmtId="4" fontId="22" fillId="37" borderId="52" xfId="45" applyNumberFormat="1" applyFont="1" applyFill="1" applyBorder="1" applyAlignment="1">
      <alignment vertical="center" wrapText="1"/>
    </xf>
    <xf numFmtId="4" fontId="30" fillId="37" borderId="52" xfId="45" applyNumberFormat="1" applyFont="1" applyFill="1" applyBorder="1" applyAlignment="1">
      <alignment vertical="center" wrapText="1"/>
    </xf>
    <xf numFmtId="4" fontId="22" fillId="37" borderId="69" xfId="45" applyNumberFormat="1" applyFont="1" applyFill="1" applyBorder="1" applyAlignment="1">
      <alignment vertical="center" wrapText="1"/>
    </xf>
    <xf numFmtId="4" fontId="57" fillId="37" borderId="25" xfId="45" applyNumberFormat="1" applyFont="1" applyFill="1" applyBorder="1" applyAlignment="1">
      <alignment vertical="center" wrapText="1"/>
    </xf>
    <xf numFmtId="4" fontId="49" fillId="37" borderId="34" xfId="45" applyNumberFormat="1" applyFont="1" applyFill="1" applyBorder="1" applyAlignment="1">
      <alignment vertical="center" wrapText="1"/>
    </xf>
    <xf numFmtId="4" fontId="22" fillId="37" borderId="34" xfId="0" applyNumberFormat="1" applyFont="1" applyFill="1" applyBorder="1" applyAlignment="1">
      <alignment vertical="center" wrapText="1"/>
    </xf>
    <xf numFmtId="0" fontId="51" fillId="0" borderId="0" xfId="0" applyFont="1" applyAlignment="1">
      <alignment vertical="center"/>
    </xf>
    <xf numFmtId="4" fontId="55" fillId="0" borderId="0" xfId="45" applyNumberFormat="1" applyFont="1" applyFill="1" applyBorder="1" applyAlignment="1">
      <alignment vertical="center" wrapText="1"/>
    </xf>
    <xf numFmtId="49" fontId="24" fillId="0" borderId="0" xfId="45" applyNumberFormat="1" applyFont="1" applyFill="1" applyBorder="1" applyAlignment="1">
      <alignment wrapText="1"/>
    </xf>
    <xf numFmtId="4" fontId="30" fillId="0" borderId="0" xfId="37" applyNumberFormat="1" applyFont="1" applyFill="1" applyBorder="1" applyAlignment="1">
      <alignment vertical="center"/>
    </xf>
    <xf numFmtId="4" fontId="22" fillId="37" borderId="40" xfId="45" applyNumberFormat="1" applyFont="1" applyFill="1" applyBorder="1" applyAlignment="1">
      <alignment horizontal="right" vertical="center"/>
    </xf>
    <xf numFmtId="165" fontId="22" fillId="37" borderId="40" xfId="45" applyNumberFormat="1" applyFont="1" applyFill="1" applyBorder="1" applyAlignment="1">
      <alignment vertical="center" wrapText="1"/>
    </xf>
    <xf numFmtId="165" fontId="22" fillId="37" borderId="34" xfId="45" applyNumberFormat="1" applyFont="1" applyFill="1" applyBorder="1" applyAlignment="1">
      <alignment vertical="center" wrapText="1"/>
    </xf>
    <xf numFmtId="4" fontId="30" fillId="37" borderId="39" xfId="0" applyNumberFormat="1" applyFont="1" applyFill="1" applyBorder="1" applyAlignment="1">
      <alignment vertical="center" wrapText="1"/>
    </xf>
    <xf numFmtId="4" fontId="30" fillId="37" borderId="48" xfId="0" applyNumberFormat="1" applyFont="1" applyFill="1" applyBorder="1" applyAlignment="1">
      <alignment vertical="center" wrapText="1"/>
    </xf>
    <xf numFmtId="4" fontId="22" fillId="37" borderId="40" xfId="37" applyNumberFormat="1" applyFont="1" applyFill="1" applyBorder="1" applyAlignment="1">
      <alignment vertical="center"/>
    </xf>
    <xf numFmtId="4" fontId="22" fillId="37" borderId="52" xfId="37" applyNumberFormat="1" applyFont="1" applyFill="1" applyBorder="1" applyAlignment="1">
      <alignment vertical="center"/>
    </xf>
    <xf numFmtId="4" fontId="36" fillId="37" borderId="48" xfId="48" applyNumberFormat="1" applyFont="1" applyFill="1" applyBorder="1" applyAlignment="1">
      <alignment vertical="center"/>
    </xf>
    <xf numFmtId="4" fontId="30" fillId="37" borderId="50" xfId="48" applyNumberFormat="1" applyFont="1" applyFill="1" applyBorder="1" applyAlignment="1">
      <alignment vertical="center"/>
    </xf>
    <xf numFmtId="4" fontId="22" fillId="37" borderId="50" xfId="48" applyNumberFormat="1" applyFont="1" applyFill="1" applyBorder="1" applyAlignment="1">
      <alignment vertical="center"/>
    </xf>
    <xf numFmtId="4" fontId="22" fillId="37" borderId="40" xfId="48" applyNumberFormat="1" applyFont="1" applyFill="1" applyBorder="1" applyAlignment="1">
      <alignment vertical="center"/>
    </xf>
    <xf numFmtId="4" fontId="22" fillId="37" borderId="40" xfId="45" applyNumberFormat="1" applyFont="1" applyFill="1" applyBorder="1" applyAlignment="1">
      <alignment horizontal="right" vertical="center" wrapText="1"/>
    </xf>
    <xf numFmtId="4" fontId="22" fillId="37" borderId="34" xfId="45" applyNumberFormat="1" applyFont="1" applyFill="1" applyBorder="1" applyAlignment="1">
      <alignment horizontal="right" vertical="center" wrapText="1"/>
    </xf>
    <xf numFmtId="4" fontId="22" fillId="37" borderId="48" xfId="0" applyNumberFormat="1" applyFont="1" applyFill="1" applyBorder="1" applyAlignment="1">
      <alignment vertical="center"/>
    </xf>
    <xf numFmtId="0" fontId="22" fillId="0" borderId="0" xfId="0" applyFont="1" applyBorder="1" applyAlignment="1"/>
    <xf numFmtId="49" fontId="22" fillId="0" borderId="63" xfId="0" applyNumberFormat="1" applyFont="1" applyBorder="1" applyAlignment="1">
      <alignment horizontal="center" vertical="center"/>
    </xf>
    <xf numFmtId="4" fontId="22" fillId="32" borderId="105" xfId="0" applyNumberFormat="1" applyFont="1" applyFill="1" applyBorder="1" applyAlignment="1">
      <alignment vertical="center" wrapText="1"/>
    </xf>
    <xf numFmtId="0" fontId="22" fillId="0" borderId="15" xfId="45" applyFont="1" applyBorder="1" applyAlignment="1">
      <alignment horizontal="left" vertical="center"/>
    </xf>
    <xf numFmtId="0" fontId="25" fillId="31" borderId="39" xfId="40" applyFont="1" applyFill="1" applyBorder="1" applyAlignment="1">
      <alignment horizontal="center"/>
    </xf>
    <xf numFmtId="4" fontId="30" fillId="37" borderId="40" xfId="0" applyNumberFormat="1" applyFont="1" applyFill="1" applyBorder="1" applyAlignment="1">
      <alignment vertical="center"/>
    </xf>
    <xf numFmtId="4" fontId="22" fillId="37" borderId="52" xfId="0" applyNumberFormat="1" applyFont="1" applyFill="1" applyBorder="1"/>
    <xf numFmtId="164" fontId="71" fillId="31" borderId="40" xfId="45" applyNumberFormat="1" applyFont="1" applyFill="1" applyBorder="1" applyAlignment="1">
      <alignment horizontal="right" vertical="center"/>
    </xf>
    <xf numFmtId="164" fontId="71" fillId="31" borderId="34" xfId="45" applyNumberFormat="1" applyFont="1" applyFill="1" applyBorder="1" applyAlignment="1">
      <alignment horizontal="right" vertical="center"/>
    </xf>
    <xf numFmtId="4" fontId="22" fillId="31" borderId="60" xfId="0" applyNumberFormat="1" applyFont="1" applyFill="1" applyBorder="1" applyAlignment="1">
      <alignment horizontal="right"/>
    </xf>
    <xf numFmtId="4" fontId="22" fillId="31" borderId="15" xfId="0" applyNumberFormat="1" applyFont="1" applyFill="1" applyBorder="1" applyAlignment="1">
      <alignment horizontal="right"/>
    </xf>
    <xf numFmtId="4" fontId="22" fillId="31" borderId="17" xfId="0" applyNumberFormat="1" applyFont="1" applyFill="1" applyBorder="1" applyAlignment="1">
      <alignment horizontal="right"/>
    </xf>
    <xf numFmtId="4" fontId="22" fillId="31" borderId="78" xfId="0" applyNumberFormat="1" applyFont="1" applyFill="1" applyBorder="1" applyAlignment="1">
      <alignment horizontal="right"/>
    </xf>
    <xf numFmtId="4" fontId="37" fillId="0" borderId="23" xfId="0" applyNumberFormat="1" applyFont="1" applyFill="1" applyBorder="1" applyAlignment="1">
      <alignment vertical="center" wrapText="1"/>
    </xf>
    <xf numFmtId="4" fontId="22" fillId="37" borderId="68" xfId="0" applyNumberFormat="1" applyFont="1" applyFill="1" applyBorder="1" applyAlignment="1">
      <alignment vertical="center" wrapText="1"/>
    </xf>
    <xf numFmtId="4" fontId="22" fillId="37" borderId="61" xfId="0" applyNumberFormat="1" applyFont="1" applyFill="1" applyBorder="1" applyAlignment="1">
      <alignment vertical="center" wrapText="1"/>
    </xf>
    <xf numFmtId="4" fontId="22" fillId="37" borderId="80" xfId="0" applyNumberFormat="1" applyFont="1" applyFill="1" applyBorder="1" applyAlignment="1">
      <alignment vertical="center" wrapText="1"/>
    </xf>
    <xf numFmtId="4" fontId="30" fillId="37" borderId="130" xfId="45" applyNumberFormat="1" applyFont="1" applyFill="1" applyBorder="1" applyAlignment="1">
      <alignment vertical="center"/>
    </xf>
    <xf numFmtId="4" fontId="22" fillId="37" borderId="128" xfId="0" applyNumberFormat="1" applyFont="1" applyFill="1" applyBorder="1" applyAlignment="1">
      <alignment vertical="center"/>
    </xf>
    <xf numFmtId="4" fontId="30" fillId="37" borderId="40" xfId="45" applyNumberFormat="1" applyFont="1" applyFill="1" applyBorder="1" applyAlignment="1">
      <alignment vertical="center"/>
    </xf>
    <xf numFmtId="4" fontId="30" fillId="37" borderId="134" xfId="45" applyNumberFormat="1" applyFont="1" applyFill="1" applyBorder="1" applyAlignment="1">
      <alignment vertical="center"/>
    </xf>
    <xf numFmtId="4" fontId="22" fillId="37" borderId="107" xfId="0" applyNumberFormat="1" applyFont="1" applyFill="1" applyBorder="1" applyAlignment="1">
      <alignment vertical="center"/>
    </xf>
    <xf numFmtId="4" fontId="22" fillId="37" borderId="69" xfId="0" applyNumberFormat="1" applyFont="1" applyFill="1" applyBorder="1" applyAlignment="1">
      <alignment vertical="center"/>
    </xf>
    <xf numFmtId="4" fontId="71" fillId="37" borderId="40" xfId="0" applyNumberFormat="1" applyFont="1" applyFill="1" applyBorder="1" applyAlignment="1">
      <alignment vertical="center" wrapText="1"/>
    </xf>
    <xf numFmtId="4" fontId="71" fillId="37" borderId="34" xfId="0" applyNumberFormat="1" applyFont="1" applyFill="1" applyBorder="1" applyAlignment="1">
      <alignment vertical="center" wrapText="1"/>
    </xf>
    <xf numFmtId="4" fontId="30" fillId="37" borderId="68" xfId="0" applyNumberFormat="1" applyFont="1" applyFill="1" applyBorder="1" applyAlignment="1">
      <alignment vertical="center" wrapText="1"/>
    </xf>
    <xf numFmtId="4" fontId="28" fillId="31" borderId="18" xfId="40" applyNumberFormat="1" applyFont="1" applyFill="1" applyBorder="1"/>
    <xf numFmtId="4" fontId="22" fillId="37" borderId="25" xfId="37" applyNumberFormat="1" applyFont="1" applyFill="1" applyBorder="1" applyAlignment="1">
      <alignment vertical="center" wrapText="1"/>
    </xf>
    <xf numFmtId="4" fontId="22" fillId="37" borderId="40" xfId="37" applyNumberFormat="1" applyFont="1" applyFill="1" applyBorder="1" applyAlignment="1">
      <alignment vertical="center" wrapText="1"/>
    </xf>
    <xf numFmtId="4" fontId="22" fillId="37" borderId="34" xfId="37" applyNumberFormat="1" applyFont="1" applyFill="1" applyBorder="1" applyAlignment="1">
      <alignment vertical="center" wrapText="1"/>
    </xf>
    <xf numFmtId="4" fontId="30" fillId="37" borderId="52" xfId="48" applyNumberFormat="1" applyFont="1" applyFill="1" applyBorder="1"/>
    <xf numFmtId="4" fontId="22" fillId="37" borderId="52" xfId="48" applyNumberFormat="1" applyFont="1" applyFill="1" applyBorder="1" applyAlignment="1">
      <alignment vertical="center"/>
    </xf>
    <xf numFmtId="4" fontId="30" fillId="37" borderId="52" xfId="48" applyNumberFormat="1" applyFont="1" applyFill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4" fontId="22" fillId="31" borderId="25" xfId="0" applyNumberFormat="1" applyFont="1" applyFill="1" applyBorder="1" applyAlignment="1">
      <alignment vertical="center"/>
    </xf>
    <xf numFmtId="4" fontId="71" fillId="37" borderId="25" xfId="45" applyNumberFormat="1" applyFont="1" applyFill="1" applyBorder="1" applyAlignment="1">
      <alignment horizontal="right" vertical="center" wrapText="1"/>
    </xf>
    <xf numFmtId="4" fontId="69" fillId="37" borderId="34" xfId="45" applyNumberFormat="1" applyFont="1" applyFill="1" applyBorder="1" applyAlignment="1">
      <alignment horizontal="right" vertical="center" wrapText="1"/>
    </xf>
    <xf numFmtId="0" fontId="22" fillId="0" borderId="51" xfId="0" applyFont="1" applyBorder="1" applyAlignment="1">
      <alignment vertical="center"/>
    </xf>
    <xf numFmtId="0" fontId="22" fillId="0" borderId="66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0" fontId="22" fillId="32" borderId="25" xfId="0" applyFont="1" applyFill="1" applyBorder="1" applyAlignment="1">
      <alignment vertical="center"/>
    </xf>
    <xf numFmtId="0" fontId="22" fillId="32" borderId="40" xfId="0" applyFont="1" applyFill="1" applyBorder="1" applyAlignment="1">
      <alignment vertical="center"/>
    </xf>
    <xf numFmtId="4" fontId="30" fillId="37" borderId="25" xfId="0" applyNumberFormat="1" applyFont="1" applyFill="1" applyBorder="1" applyAlignment="1">
      <alignment vertical="center" wrapText="1"/>
    </xf>
    <xf numFmtId="4" fontId="22" fillId="37" borderId="69" xfId="0" applyNumberFormat="1" applyFont="1" applyFill="1" applyBorder="1" applyAlignment="1">
      <alignment vertical="center" wrapText="1"/>
    </xf>
    <xf numFmtId="165" fontId="22" fillId="0" borderId="0" xfId="45" applyNumberFormat="1" applyFont="1" applyFill="1" applyBorder="1" applyAlignment="1">
      <alignment horizontal="right" vertical="center"/>
    </xf>
    <xf numFmtId="0" fontId="25" fillId="38" borderId="39" xfId="40" applyFont="1" applyFill="1" applyBorder="1" applyAlignment="1">
      <alignment horizontal="center"/>
    </xf>
    <xf numFmtId="4" fontId="28" fillId="31" borderId="16" xfId="0" applyNumberFormat="1" applyFont="1" applyFill="1" applyBorder="1"/>
    <xf numFmtId="4" fontId="28" fillId="31" borderId="13" xfId="0" applyNumberFormat="1" applyFont="1" applyFill="1" applyBorder="1"/>
    <xf numFmtId="4" fontId="28" fillId="31" borderId="63" xfId="0" applyNumberFormat="1" applyFont="1" applyFill="1" applyBorder="1"/>
    <xf numFmtId="4" fontId="28" fillId="38" borderId="18" xfId="40" applyNumberFormat="1" applyFont="1" applyFill="1" applyBorder="1"/>
    <xf numFmtId="4" fontId="22" fillId="32" borderId="23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left"/>
    </xf>
    <xf numFmtId="4" fontId="30" fillId="37" borderId="25" xfId="48" applyNumberFormat="1" applyFont="1" applyFill="1" applyBorder="1" applyAlignment="1">
      <alignment vertical="center"/>
    </xf>
    <xf numFmtId="4" fontId="30" fillId="37" borderId="40" xfId="48" applyNumberFormat="1" applyFont="1" applyFill="1" applyBorder="1" applyAlignment="1">
      <alignment vertical="center"/>
    </xf>
    <xf numFmtId="4" fontId="30" fillId="37" borderId="25" xfId="48" applyNumberFormat="1" applyFont="1" applyFill="1" applyBorder="1" applyAlignment="1"/>
    <xf numFmtId="4" fontId="22" fillId="37" borderId="40" xfId="48" applyNumberFormat="1" applyFont="1" applyFill="1" applyBorder="1" applyAlignment="1"/>
    <xf numFmtId="4" fontId="30" fillId="37" borderId="52" xfId="48" applyNumberFormat="1" applyFont="1" applyFill="1" applyBorder="1" applyAlignment="1"/>
    <xf numFmtId="4" fontId="22" fillId="37" borderId="52" xfId="37" applyNumberFormat="1" applyFont="1" applyFill="1" applyBorder="1" applyAlignment="1"/>
    <xf numFmtId="4" fontId="22" fillId="37" borderId="40" xfId="37" applyNumberFormat="1" applyFont="1" applyFill="1" applyBorder="1" applyAlignment="1"/>
    <xf numFmtId="4" fontId="22" fillId="33" borderId="31" xfId="0" applyNumberFormat="1" applyFont="1" applyFill="1" applyBorder="1" applyAlignment="1">
      <alignment horizontal="center" wrapText="1"/>
    </xf>
    <xf numFmtId="4" fontId="30" fillId="32" borderId="25" xfId="0" applyNumberFormat="1" applyFont="1" applyFill="1" applyBorder="1" applyAlignment="1"/>
    <xf numFmtId="0" fontId="30" fillId="0" borderId="60" xfId="45" applyFont="1" applyBorder="1" applyAlignment="1">
      <alignment horizontal="left"/>
    </xf>
    <xf numFmtId="0" fontId="22" fillId="0" borderId="17" xfId="45" applyFont="1" applyBorder="1" applyAlignment="1">
      <alignment horizontal="left" vertical="center"/>
    </xf>
    <xf numFmtId="0" fontId="22" fillId="0" borderId="78" xfId="45" applyFont="1" applyBorder="1" applyAlignment="1">
      <alignment horizontal="left" vertical="center"/>
    </xf>
    <xf numFmtId="4" fontId="30" fillId="37" borderId="25" xfId="0" applyNumberFormat="1" applyFont="1" applyFill="1" applyBorder="1" applyAlignment="1"/>
    <xf numFmtId="4" fontId="30" fillId="37" borderId="30" xfId="50" applyNumberFormat="1" applyFont="1" applyFill="1" applyBorder="1"/>
    <xf numFmtId="4" fontId="22" fillId="37" borderId="52" xfId="42" applyNumberFormat="1" applyFont="1" applyFill="1" applyBorder="1" applyAlignment="1">
      <alignment horizontal="right"/>
    </xf>
    <xf numFmtId="4" fontId="22" fillId="37" borderId="40" xfId="42" applyNumberFormat="1" applyFont="1" applyFill="1" applyBorder="1" applyAlignment="1">
      <alignment horizontal="right"/>
    </xf>
    <xf numFmtId="4" fontId="30" fillId="37" borderId="31" xfId="50" applyNumberFormat="1" applyFont="1" applyFill="1" applyBorder="1" applyAlignment="1">
      <alignment vertical="center"/>
    </xf>
    <xf numFmtId="0" fontId="25" fillId="0" borderId="0" xfId="0" applyFont="1" applyAlignment="1">
      <alignment horizontal="right"/>
    </xf>
    <xf numFmtId="4" fontId="30" fillId="37" borderId="52" xfId="0" applyNumberFormat="1" applyFont="1" applyFill="1" applyBorder="1"/>
    <xf numFmtId="4" fontId="22" fillId="37" borderId="50" xfId="0" applyNumberFormat="1" applyFont="1" applyFill="1" applyBorder="1"/>
    <xf numFmtId="4" fontId="22" fillId="37" borderId="34" xfId="0" applyNumberFormat="1" applyFont="1" applyFill="1" applyBorder="1"/>
    <xf numFmtId="4" fontId="37" fillId="0" borderId="23" xfId="45" applyNumberFormat="1" applyFont="1" applyBorder="1" applyAlignment="1">
      <alignment vertical="center" wrapText="1"/>
    </xf>
    <xf numFmtId="4" fontId="22" fillId="0" borderId="68" xfId="0" applyNumberFormat="1" applyFont="1" applyBorder="1" applyAlignment="1">
      <alignment vertical="center" wrapText="1"/>
    </xf>
    <xf numFmtId="4" fontId="22" fillId="0" borderId="86" xfId="0" applyNumberFormat="1" applyFont="1" applyBorder="1" applyAlignment="1">
      <alignment vertical="center" wrapText="1"/>
    </xf>
    <xf numFmtId="4" fontId="37" fillId="0" borderId="41" xfId="0" applyNumberFormat="1" applyFont="1" applyFill="1" applyBorder="1" applyAlignment="1">
      <alignment vertical="center" wrapText="1"/>
    </xf>
    <xf numFmtId="0" fontId="22" fillId="37" borderId="88" xfId="0" applyFont="1" applyFill="1" applyBorder="1"/>
    <xf numFmtId="0" fontId="22" fillId="37" borderId="89" xfId="0" applyFont="1" applyFill="1" applyBorder="1"/>
    <xf numFmtId="4" fontId="30" fillId="37" borderId="40" xfId="45" applyNumberFormat="1" applyFont="1" applyFill="1" applyBorder="1"/>
    <xf numFmtId="4" fontId="22" fillId="37" borderId="40" xfId="0" applyNumberFormat="1" applyFont="1" applyFill="1" applyBorder="1"/>
    <xf numFmtId="4" fontId="30" fillId="37" borderId="40" xfId="0" applyNumberFormat="1" applyFont="1" applyFill="1" applyBorder="1"/>
    <xf numFmtId="4" fontId="30" fillId="37" borderId="68" xfId="45" applyNumberFormat="1" applyFont="1" applyFill="1" applyBorder="1"/>
    <xf numFmtId="4" fontId="71" fillId="0" borderId="52" xfId="45" applyNumberFormat="1" applyFont="1" applyFill="1" applyBorder="1" applyAlignment="1">
      <alignment horizontal="center" vertical="center" wrapText="1"/>
    </xf>
    <xf numFmtId="0" fontId="85" fillId="0" borderId="13" xfId="45" applyFont="1" applyFill="1" applyBorder="1" applyAlignment="1">
      <alignment vertical="center"/>
    </xf>
    <xf numFmtId="0" fontId="22" fillId="0" borderId="63" xfId="45" applyFont="1" applyFill="1" applyBorder="1" applyAlignment="1">
      <alignment horizontal="left" vertical="center"/>
    </xf>
    <xf numFmtId="4" fontId="28" fillId="31" borderId="52" xfId="40" applyNumberFormat="1" applyFont="1" applyFill="1" applyBorder="1"/>
    <xf numFmtId="4" fontId="28" fillId="31" borderId="34" xfId="40" applyNumberFormat="1" applyFont="1" applyFill="1" applyBorder="1"/>
    <xf numFmtId="4" fontId="30" fillId="37" borderId="18" xfId="45" applyNumberFormat="1" applyFont="1" applyFill="1" applyBorder="1" applyAlignment="1">
      <alignment vertical="center" wrapText="1"/>
    </xf>
    <xf numFmtId="4" fontId="30" fillId="37" borderId="51" xfId="45" applyNumberFormat="1" applyFont="1" applyFill="1" applyBorder="1"/>
    <xf numFmtId="4" fontId="22" fillId="37" borderId="66" xfId="0" applyNumberFormat="1" applyFont="1" applyFill="1" applyBorder="1"/>
    <xf numFmtId="4" fontId="30" fillId="37" borderId="66" xfId="45" applyNumberFormat="1" applyFont="1" applyFill="1" applyBorder="1"/>
    <xf numFmtId="4" fontId="30" fillId="37" borderId="48" xfId="45" applyNumberFormat="1" applyFont="1" applyFill="1" applyBorder="1" applyAlignment="1">
      <alignment vertical="center" wrapText="1"/>
    </xf>
    <xf numFmtId="0" fontId="22" fillId="0" borderId="0" xfId="34" applyFont="1" applyFill="1"/>
    <xf numFmtId="0" fontId="22" fillId="0" borderId="0" xfId="34" applyFont="1" applyFill="1" applyAlignment="1">
      <alignment horizontal="center"/>
    </xf>
    <xf numFmtId="0" fontId="22" fillId="0" borderId="0" xfId="34" applyFont="1" applyFill="1" applyAlignment="1">
      <alignment vertical="center" wrapText="1"/>
    </xf>
    <xf numFmtId="0" fontId="69" fillId="0" borderId="0" xfId="34" applyFont="1" applyFill="1" applyAlignment="1">
      <alignment vertical="center" wrapText="1"/>
    </xf>
    <xf numFmtId="4" fontId="22" fillId="37" borderId="40" xfId="34" applyNumberFormat="1" applyFont="1" applyFill="1" applyBorder="1" applyAlignment="1">
      <alignment vertical="center" wrapText="1"/>
    </xf>
    <xf numFmtId="4" fontId="30" fillId="37" borderId="40" xfId="34" applyNumberFormat="1" applyFont="1" applyFill="1" applyBorder="1" applyAlignment="1">
      <alignment vertical="center" wrapText="1"/>
    </xf>
    <xf numFmtId="4" fontId="30" fillId="37" borderId="52" xfId="34" applyNumberFormat="1" applyFont="1" applyFill="1" applyBorder="1" applyAlignment="1">
      <alignment vertical="center" wrapText="1"/>
    </xf>
    <xf numFmtId="4" fontId="22" fillId="0" borderId="0" xfId="34" applyNumberFormat="1" applyFont="1"/>
    <xf numFmtId="0" fontId="22" fillId="0" borderId="0" xfId="34" applyFont="1" applyBorder="1"/>
    <xf numFmtId="0" fontId="66" fillId="0" borderId="0" xfId="47" applyFont="1" applyFill="1" applyBorder="1" applyAlignment="1">
      <alignment vertical="center"/>
    </xf>
    <xf numFmtId="4" fontId="66" fillId="0" borderId="0" xfId="47" applyNumberFormat="1" applyFont="1" applyFill="1" applyBorder="1" applyAlignment="1">
      <alignment vertical="center"/>
    </xf>
    <xf numFmtId="0" fontId="25" fillId="0" borderId="0" xfId="47" applyFont="1" applyFill="1" applyBorder="1" applyAlignment="1">
      <alignment vertical="center"/>
    </xf>
    <xf numFmtId="4" fontId="25" fillId="0" borderId="0" xfId="47" applyNumberFormat="1" applyFont="1" applyFill="1" applyBorder="1" applyAlignment="1">
      <alignment vertical="center"/>
    </xf>
    <xf numFmtId="0" fontId="22" fillId="0" borderId="0" xfId="47" applyFont="1" applyFill="1" applyBorder="1" applyAlignment="1">
      <alignment vertical="center"/>
    </xf>
    <xf numFmtId="4" fontId="22" fillId="0" borderId="0" xfId="47" applyNumberFormat="1" applyFont="1" applyFill="1" applyBorder="1" applyAlignment="1">
      <alignment vertical="center"/>
    </xf>
    <xf numFmtId="0" fontId="22" fillId="0" borderId="0" xfId="46" applyFont="1" applyBorder="1"/>
    <xf numFmtId="4" fontId="22" fillId="0" borderId="0" xfId="46" applyNumberFormat="1" applyFont="1" applyBorder="1"/>
    <xf numFmtId="0" fontId="25" fillId="33" borderId="0" xfId="47" applyFont="1" applyFill="1" applyBorder="1" applyAlignment="1">
      <alignment vertical="center"/>
    </xf>
    <xf numFmtId="4" fontId="25" fillId="33" borderId="0" xfId="47" applyNumberFormat="1" applyFont="1" applyFill="1" applyBorder="1" applyAlignment="1">
      <alignment vertical="center"/>
    </xf>
    <xf numFmtId="0" fontId="22" fillId="33" borderId="0" xfId="46" applyFont="1" applyFill="1" applyBorder="1"/>
    <xf numFmtId="4" fontId="22" fillId="33" borderId="0" xfId="46" applyNumberFormat="1" applyFont="1" applyFill="1" applyBorder="1"/>
    <xf numFmtId="0" fontId="22" fillId="0" borderId="0" xfId="34" applyFont="1" applyBorder="1" applyAlignment="1">
      <alignment horizontal="center"/>
    </xf>
    <xf numFmtId="4" fontId="22" fillId="0" borderId="75" xfId="45" applyNumberFormat="1" applyFont="1" applyFill="1" applyBorder="1" applyAlignment="1">
      <alignment horizontal="center" vertical="center" wrapText="1"/>
    </xf>
    <xf numFmtId="4" fontId="22" fillId="0" borderId="66" xfId="34" applyNumberFormat="1" applyFont="1" applyFill="1" applyBorder="1" applyAlignment="1">
      <alignment horizontal="center" vertical="center" wrapText="1"/>
    </xf>
    <xf numFmtId="4" fontId="22" fillId="0" borderId="105" xfId="34" applyNumberFormat="1" applyFont="1" applyFill="1" applyBorder="1" applyAlignment="1">
      <alignment horizontal="center" vertical="center" wrapText="1"/>
    </xf>
    <xf numFmtId="4" fontId="22" fillId="32" borderId="34" xfId="34" applyNumberFormat="1" applyFont="1" applyFill="1" applyBorder="1" applyAlignment="1">
      <alignment vertical="center" wrapText="1"/>
    </xf>
    <xf numFmtId="4" fontId="22" fillId="37" borderId="34" xfId="34" applyNumberFormat="1" applyFont="1" applyFill="1" applyBorder="1" applyAlignment="1">
      <alignment vertical="center" wrapText="1"/>
    </xf>
    <xf numFmtId="4" fontId="22" fillId="37" borderId="40" xfId="45" applyNumberFormat="1" applyFont="1" applyFill="1" applyBorder="1"/>
    <xf numFmtId="4" fontId="22" fillId="37" borderId="69" xfId="45" applyNumberFormat="1" applyFont="1" applyFill="1" applyBorder="1"/>
    <xf numFmtId="4" fontId="22" fillId="37" borderId="25" xfId="45" applyNumberFormat="1" applyFont="1" applyFill="1" applyBorder="1" applyAlignment="1">
      <alignment horizontal="right"/>
    </xf>
    <xf numFmtId="4" fontId="22" fillId="37" borderId="40" xfId="45" applyNumberFormat="1" applyFont="1" applyFill="1" applyBorder="1" applyAlignment="1">
      <alignment horizontal="right"/>
    </xf>
    <xf numFmtId="49" fontId="22" fillId="0" borderId="64" xfId="45" applyNumberFormat="1" applyFont="1" applyFill="1" applyBorder="1" applyAlignment="1">
      <alignment horizontal="center" vertical="center" wrapText="1"/>
    </xf>
    <xf numFmtId="49" fontId="22" fillId="0" borderId="117" xfId="0" applyNumberFormat="1" applyFont="1" applyBorder="1" applyAlignment="1">
      <alignment horizontal="center" vertical="center"/>
    </xf>
    <xf numFmtId="4" fontId="69" fillId="37" borderId="40" xfId="0" applyNumberFormat="1" applyFont="1" applyFill="1" applyBorder="1" applyAlignment="1">
      <alignment vertical="center" wrapText="1"/>
    </xf>
    <xf numFmtId="4" fontId="40" fillId="37" borderId="40" xfId="0" applyNumberFormat="1" applyFont="1" applyFill="1" applyBorder="1" applyAlignment="1">
      <alignment vertical="center" wrapText="1"/>
    </xf>
    <xf numFmtId="4" fontId="69" fillId="31" borderId="52" xfId="0" applyNumberFormat="1" applyFont="1" applyFill="1" applyBorder="1" applyAlignment="1">
      <alignment vertical="center" wrapText="1"/>
    </xf>
    <xf numFmtId="4" fontId="71" fillId="0" borderId="66" xfId="43" applyNumberFormat="1" applyFont="1" applyFill="1" applyBorder="1" applyAlignment="1">
      <alignment vertical="center" wrapText="1"/>
    </xf>
    <xf numFmtId="4" fontId="71" fillId="37" borderId="25" xfId="0" applyNumberFormat="1" applyFont="1" applyFill="1" applyBorder="1" applyAlignment="1">
      <alignment vertical="center" wrapText="1"/>
    </xf>
    <xf numFmtId="4" fontId="71" fillId="37" borderId="40" xfId="43" applyNumberFormat="1" applyFont="1" applyFill="1" applyBorder="1" applyAlignment="1">
      <alignment vertical="center" wrapText="1"/>
    </xf>
    <xf numFmtId="4" fontId="25" fillId="37" borderId="40" xfId="0" applyNumberFormat="1" applyFont="1" applyFill="1" applyBorder="1" applyAlignment="1">
      <alignment vertical="center" wrapText="1"/>
    </xf>
    <xf numFmtId="4" fontId="25" fillId="37" borderId="52" xfId="0" applyNumberFormat="1" applyFont="1" applyFill="1" applyBorder="1" applyAlignment="1">
      <alignment vertical="center" wrapText="1"/>
    </xf>
    <xf numFmtId="4" fontId="71" fillId="37" borderId="52" xfId="0" applyNumberFormat="1" applyFont="1" applyFill="1" applyBorder="1" applyAlignment="1">
      <alignment vertical="center" wrapText="1"/>
    </xf>
    <xf numFmtId="4" fontId="69" fillId="37" borderId="52" xfId="0" applyNumberFormat="1" applyFont="1" applyFill="1" applyBorder="1" applyAlignment="1">
      <alignment vertical="center" wrapText="1"/>
    </xf>
    <xf numFmtId="4" fontId="71" fillId="37" borderId="50" xfId="0" applyNumberFormat="1" applyFont="1" applyFill="1" applyBorder="1" applyAlignment="1">
      <alignment vertical="center" wrapText="1"/>
    </xf>
    <xf numFmtId="0" fontId="22" fillId="0" borderId="79" xfId="45" applyFont="1" applyFill="1" applyBorder="1" applyAlignment="1">
      <alignment vertical="center" wrapText="1"/>
    </xf>
    <xf numFmtId="4" fontId="71" fillId="37" borderId="40" xfId="0" applyNumberFormat="1" applyFont="1" applyFill="1" applyBorder="1" applyAlignment="1">
      <alignment vertical="center"/>
    </xf>
    <xf numFmtId="4" fontId="69" fillId="37" borderId="34" xfId="0" applyNumberFormat="1" applyFont="1" applyFill="1" applyBorder="1" applyAlignment="1">
      <alignment vertical="center"/>
    </xf>
    <xf numFmtId="4" fontId="22" fillId="0" borderId="75" xfId="0" applyNumberFormat="1" applyFont="1" applyFill="1" applyBorder="1" applyAlignment="1">
      <alignment vertical="center" wrapText="1"/>
    </xf>
    <xf numFmtId="4" fontId="22" fillId="0" borderId="62" xfId="43" applyNumberFormat="1" applyFont="1" applyFill="1" applyBorder="1" applyAlignment="1">
      <alignment vertical="center" wrapText="1"/>
    </xf>
    <xf numFmtId="0" fontId="22" fillId="0" borderId="16" xfId="45" applyFont="1" applyFill="1" applyBorder="1" applyAlignment="1">
      <alignment horizontal="left" vertical="center" wrapText="1"/>
    </xf>
    <xf numFmtId="4" fontId="71" fillId="0" borderId="0" xfId="0" applyNumberFormat="1" applyFont="1" applyFill="1" applyBorder="1" applyAlignment="1">
      <alignment vertical="center" wrapText="1"/>
    </xf>
    <xf numFmtId="4" fontId="40" fillId="31" borderId="52" xfId="0" applyNumberFormat="1" applyFont="1" applyFill="1" applyBorder="1" applyAlignment="1">
      <alignment vertical="center" wrapText="1"/>
    </xf>
    <xf numFmtId="0" fontId="22" fillId="0" borderId="17" xfId="45" applyFont="1" applyFill="1" applyBorder="1" applyAlignment="1">
      <alignment vertical="center" wrapText="1"/>
    </xf>
    <xf numFmtId="4" fontId="40" fillId="37" borderId="52" xfId="0" applyNumberFormat="1" applyFont="1" applyFill="1" applyBorder="1" applyAlignment="1">
      <alignment vertical="center" wrapText="1"/>
    </xf>
    <xf numFmtId="0" fontId="22" fillId="0" borderId="31" xfId="45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6" fillId="0" borderId="0" xfId="45" applyFill="1" applyAlignment="1">
      <alignment horizontal="center"/>
    </xf>
    <xf numFmtId="4" fontId="30" fillId="37" borderId="52" xfId="45" applyNumberFormat="1" applyFont="1" applyFill="1" applyBorder="1"/>
    <xf numFmtId="4" fontId="22" fillId="37" borderId="50" xfId="45" applyNumberFormat="1" applyFont="1" applyFill="1" applyBorder="1"/>
    <xf numFmtId="4" fontId="22" fillId="37" borderId="40" xfId="45" applyNumberFormat="1" applyFont="1" applyFill="1" applyBorder="1" applyAlignment="1">
      <alignment vertical="top"/>
    </xf>
    <xf numFmtId="4" fontId="22" fillId="37" borderId="39" xfId="49" applyNumberFormat="1" applyFont="1" applyFill="1" applyBorder="1" applyAlignment="1">
      <alignment horizontal="center" vertical="center" textRotation="90" wrapText="1"/>
    </xf>
    <xf numFmtId="4" fontId="22" fillId="37" borderId="48" xfId="49" applyNumberFormat="1" applyFont="1" applyFill="1" applyBorder="1" applyAlignment="1">
      <alignment horizontal="center" vertical="center" textRotation="90" wrapText="1"/>
    </xf>
    <xf numFmtId="4" fontId="22" fillId="37" borderId="69" xfId="49" applyNumberFormat="1" applyFont="1" applyFill="1" applyBorder="1" applyAlignment="1">
      <alignment horizontal="center" vertical="center" textRotation="90" wrapText="1"/>
    </xf>
    <xf numFmtId="0" fontId="22" fillId="0" borderId="104" xfId="45" applyFont="1" applyBorder="1" applyAlignment="1">
      <alignment horizontal="center"/>
    </xf>
    <xf numFmtId="49" fontId="74" fillId="0" borderId="96" xfId="45" applyNumberFormat="1" applyFont="1" applyBorder="1" applyAlignment="1">
      <alignment horizontal="center"/>
    </xf>
    <xf numFmtId="4" fontId="30" fillId="0" borderId="51" xfId="45" applyNumberFormat="1" applyFont="1" applyFill="1" applyBorder="1" applyAlignment="1">
      <alignment horizontal="center"/>
    </xf>
    <xf numFmtId="4" fontId="30" fillId="32" borderId="51" xfId="45" applyNumberFormat="1" applyFont="1" applyFill="1" applyBorder="1" applyAlignment="1">
      <alignment vertical="center"/>
    </xf>
    <xf numFmtId="4" fontId="22" fillId="32" borderId="66" xfId="0" applyNumberFormat="1" applyFont="1" applyFill="1" applyBorder="1" applyAlignment="1">
      <alignment vertical="center"/>
    </xf>
    <xf numFmtId="4" fontId="30" fillId="31" borderId="25" xfId="45" applyNumberFormat="1" applyFont="1" applyFill="1" applyBorder="1" applyAlignment="1">
      <alignment vertical="center"/>
    </xf>
    <xf numFmtId="49" fontId="22" fillId="0" borderId="28" xfId="0" applyNumberFormat="1" applyFont="1" applyFill="1" applyBorder="1" applyAlignment="1">
      <alignment vertical="center" wrapText="1"/>
    </xf>
    <xf numFmtId="4" fontId="22" fillId="32" borderId="105" xfId="0" applyNumberFormat="1" applyFont="1" applyFill="1" applyBorder="1" applyAlignment="1">
      <alignment vertical="center"/>
    </xf>
    <xf numFmtId="165" fontId="22" fillId="37" borderId="40" xfId="45" applyNumberFormat="1" applyFont="1" applyFill="1" applyBorder="1" applyAlignment="1">
      <alignment horizontal="right" vertical="center" wrapText="1"/>
    </xf>
    <xf numFmtId="165" fontId="22" fillId="37" borderId="40" xfId="45" applyNumberFormat="1" applyFont="1" applyFill="1" applyBorder="1" applyAlignment="1">
      <alignment horizontal="right"/>
    </xf>
    <xf numFmtId="0" fontId="22" fillId="0" borderId="154" xfId="45" applyFont="1" applyFill="1" applyBorder="1" applyAlignment="1">
      <alignment horizontal="center" vertical="center" wrapText="1"/>
    </xf>
    <xf numFmtId="49" fontId="22" fillId="0" borderId="119" xfId="45" applyNumberFormat="1" applyFont="1" applyFill="1" applyBorder="1" applyAlignment="1">
      <alignment horizontal="center" vertical="center" wrapText="1"/>
    </xf>
    <xf numFmtId="0" fontId="22" fillId="0" borderId="36" xfId="45" applyFont="1" applyBorder="1" applyAlignment="1">
      <alignment horizontal="left" vertical="center" wrapText="1"/>
    </xf>
    <xf numFmtId="4" fontId="22" fillId="37" borderId="18" xfId="0" applyNumberFormat="1" applyFont="1" applyFill="1" applyBorder="1" applyAlignment="1">
      <alignment vertical="center" wrapText="1"/>
    </xf>
    <xf numFmtId="0" fontId="22" fillId="0" borderId="18" xfId="0" applyFont="1" applyBorder="1" applyAlignment="1">
      <alignment horizontal="center" vertical="center"/>
    </xf>
    <xf numFmtId="49" fontId="22" fillId="0" borderId="16" xfId="45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vertical="center" wrapText="1"/>
    </xf>
    <xf numFmtId="4" fontId="30" fillId="32" borderId="90" xfId="0" applyNumberFormat="1" applyFont="1" applyFill="1" applyBorder="1" applyAlignment="1">
      <alignment vertical="center"/>
    </xf>
    <xf numFmtId="4" fontId="30" fillId="0" borderId="25" xfId="0" applyNumberFormat="1" applyFont="1" applyFill="1" applyBorder="1" applyAlignment="1">
      <alignment horizontal="center" vertical="center"/>
    </xf>
    <xf numFmtId="4" fontId="22" fillId="32" borderId="88" xfId="0" applyNumberFormat="1" applyFont="1" applyFill="1" applyBorder="1" applyAlignment="1">
      <alignment vertical="center"/>
    </xf>
    <xf numFmtId="4" fontId="22" fillId="0" borderId="52" xfId="0" applyNumberFormat="1" applyFont="1" applyFill="1" applyBorder="1" applyAlignment="1">
      <alignment horizontal="center" vertical="center"/>
    </xf>
    <xf numFmtId="0" fontId="22" fillId="0" borderId="85" xfId="45" applyFont="1" applyBorder="1" applyAlignment="1">
      <alignment horizontal="center" vertical="center"/>
    </xf>
    <xf numFmtId="4" fontId="22" fillId="32" borderId="29" xfId="0" applyNumberFormat="1" applyFont="1" applyFill="1" applyBorder="1" applyAlignment="1">
      <alignment vertical="center"/>
    </xf>
    <xf numFmtId="0" fontId="22" fillId="0" borderId="58" xfId="0" applyFont="1" applyBorder="1" applyAlignment="1">
      <alignment horizontal="center" vertical="center"/>
    </xf>
    <xf numFmtId="4" fontId="22" fillId="32" borderId="89" xfId="0" applyNumberFormat="1" applyFont="1" applyFill="1" applyBorder="1" applyAlignment="1">
      <alignment vertical="center"/>
    </xf>
    <xf numFmtId="0" fontId="22" fillId="0" borderId="34" xfId="0" applyFont="1" applyBorder="1" applyAlignment="1">
      <alignment vertical="center"/>
    </xf>
    <xf numFmtId="49" fontId="22" fillId="0" borderId="157" xfId="45" applyNumberFormat="1" applyFont="1" applyBorder="1" applyAlignment="1">
      <alignment horizontal="center" vertical="center"/>
    </xf>
    <xf numFmtId="4" fontId="71" fillId="32" borderId="50" xfId="0" applyNumberFormat="1" applyFont="1" applyFill="1" applyBorder="1" applyAlignment="1">
      <alignment vertical="center" wrapText="1"/>
    </xf>
    <xf numFmtId="4" fontId="22" fillId="0" borderId="50" xfId="0" applyNumberFormat="1" applyFont="1" applyFill="1" applyBorder="1" applyAlignment="1">
      <alignment vertical="center" wrapText="1"/>
    </xf>
    <xf numFmtId="0" fontId="22" fillId="0" borderId="63" xfId="45" applyFont="1" applyFill="1" applyBorder="1" applyAlignment="1">
      <alignment vertical="center" wrapText="1"/>
    </xf>
    <xf numFmtId="49" fontId="22" fillId="0" borderId="0" xfId="45" applyNumberFormat="1" applyFont="1" applyFill="1" applyBorder="1" applyAlignment="1">
      <alignment horizontal="center" vertical="center"/>
    </xf>
    <xf numFmtId="0" fontId="22" fillId="0" borderId="85" xfId="0" applyFont="1" applyBorder="1" applyAlignment="1">
      <alignment horizontal="center"/>
    </xf>
    <xf numFmtId="4" fontId="22" fillId="0" borderId="69" xfId="0" applyNumberFormat="1" applyFont="1" applyFill="1" applyBorder="1" applyAlignment="1">
      <alignment vertical="center"/>
    </xf>
    <xf numFmtId="4" fontId="30" fillId="0" borderId="25" xfId="0" applyNumberFormat="1" applyFont="1" applyFill="1" applyBorder="1" applyAlignment="1">
      <alignment horizontal="center" vertical="center" wrapText="1"/>
    </xf>
    <xf numFmtId="4" fontId="22" fillId="0" borderId="50" xfId="0" applyNumberFormat="1" applyFont="1" applyFill="1" applyBorder="1" applyAlignment="1">
      <alignment horizontal="center" vertical="center" wrapText="1"/>
    </xf>
    <xf numFmtId="0" fontId="22" fillId="0" borderId="78" xfId="45" applyFont="1" applyFill="1" applyBorder="1" applyAlignment="1">
      <alignment vertical="center" wrapText="1"/>
    </xf>
    <xf numFmtId="0" fontId="22" fillId="0" borderId="58" xfId="0" applyFont="1" applyFill="1" applyBorder="1" applyAlignment="1">
      <alignment horizontal="center" vertical="center"/>
    </xf>
    <xf numFmtId="4" fontId="30" fillId="37" borderId="25" xfId="45" applyNumberFormat="1" applyFont="1" applyFill="1" applyBorder="1" applyAlignment="1">
      <alignment vertical="center"/>
    </xf>
    <xf numFmtId="4" fontId="69" fillId="37" borderId="34" xfId="0" applyNumberFormat="1" applyFont="1" applyFill="1" applyBorder="1" applyAlignment="1">
      <alignment vertical="center" wrapText="1"/>
    </xf>
    <xf numFmtId="4" fontId="22" fillId="37" borderId="48" xfId="0" applyNumberFormat="1" applyFont="1" applyFill="1" applyBorder="1"/>
    <xf numFmtId="4" fontId="22" fillId="37" borderId="128" xfId="0" applyNumberFormat="1" applyFont="1" applyFill="1" applyBorder="1"/>
    <xf numFmtId="4" fontId="22" fillId="37" borderId="107" xfId="0" applyNumberFormat="1" applyFont="1" applyFill="1" applyBorder="1"/>
    <xf numFmtId="0" fontId="6" fillId="0" borderId="0" xfId="41" applyAlignment="1">
      <alignment vertical="center"/>
    </xf>
    <xf numFmtId="0" fontId="0" fillId="0" borderId="0" xfId="41" applyFont="1"/>
    <xf numFmtId="49" fontId="22" fillId="0" borderId="159" xfId="45" applyNumberFormat="1" applyFont="1" applyFill="1" applyBorder="1" applyAlignment="1">
      <alignment horizontal="center" vertical="center"/>
    </xf>
    <xf numFmtId="4" fontId="71" fillId="31" borderId="160" xfId="45" applyNumberFormat="1" applyFont="1" applyFill="1" applyBorder="1" applyAlignment="1">
      <alignment vertical="center" wrapText="1"/>
    </xf>
    <xf numFmtId="4" fontId="71" fillId="31" borderId="160" xfId="36" applyNumberFormat="1" applyFont="1" applyFill="1" applyBorder="1" applyAlignment="1">
      <alignment vertical="center" wrapText="1"/>
    </xf>
    <xf numFmtId="4" fontId="71" fillId="31" borderId="61" xfId="45" applyNumberFormat="1" applyFont="1" applyFill="1" applyBorder="1" applyAlignment="1">
      <alignment horizontal="right" vertical="center" wrapText="1"/>
    </xf>
    <xf numFmtId="4" fontId="69" fillId="31" borderId="61" xfId="45" applyNumberFormat="1" applyFont="1" applyFill="1" applyBorder="1" applyAlignment="1">
      <alignment horizontal="right" vertical="center" wrapText="1"/>
    </xf>
    <xf numFmtId="49" fontId="69" fillId="0" borderId="13" xfId="48" applyNumberFormat="1" applyFont="1" applyFill="1" applyBorder="1" applyAlignment="1">
      <alignment horizontal="right" vertical="center"/>
    </xf>
    <xf numFmtId="4" fontId="69" fillId="31" borderId="53" xfId="45" applyNumberFormat="1" applyFont="1" applyFill="1" applyBorder="1" applyAlignment="1">
      <alignment horizontal="right" vertical="center" wrapText="1"/>
    </xf>
    <xf numFmtId="165" fontId="71" fillId="31" borderId="61" xfId="45" applyNumberFormat="1" applyFont="1" applyFill="1" applyBorder="1" applyAlignment="1">
      <alignment horizontal="right" vertical="center"/>
    </xf>
    <xf numFmtId="165" fontId="69" fillId="31" borderId="61" xfId="45" applyNumberFormat="1" applyFont="1" applyFill="1" applyBorder="1" applyAlignment="1">
      <alignment horizontal="right" vertical="center"/>
    </xf>
    <xf numFmtId="165" fontId="69" fillId="31" borderId="61" xfId="45" applyNumberFormat="1" applyFont="1" applyFill="1" applyBorder="1" applyAlignment="1">
      <alignment vertical="center"/>
    </xf>
    <xf numFmtId="165" fontId="71" fillId="31" borderId="86" xfId="45" applyNumberFormat="1" applyFont="1" applyFill="1" applyBorder="1" applyAlignment="1">
      <alignment vertical="center"/>
    </xf>
    <xf numFmtId="4" fontId="30" fillId="31" borderId="68" xfId="0" applyNumberFormat="1" applyFont="1" applyFill="1" applyBorder="1" applyAlignment="1">
      <alignment vertical="center" wrapText="1"/>
    </xf>
    <xf numFmtId="0" fontId="30" fillId="0" borderId="10" xfId="45" applyFont="1" applyBorder="1" applyAlignment="1">
      <alignment horizontal="center" vertical="center" wrapText="1"/>
    </xf>
    <xf numFmtId="0" fontId="30" fillId="0" borderId="30" xfId="0" applyFont="1" applyFill="1" applyBorder="1" applyAlignment="1">
      <alignment vertical="center" wrapText="1"/>
    </xf>
    <xf numFmtId="0" fontId="22" fillId="0" borderId="156" xfId="0" applyFont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77" fillId="0" borderId="0" xfId="0" applyFont="1" applyFill="1" applyAlignment="1">
      <alignment vertical="center" wrapText="1"/>
    </xf>
    <xf numFmtId="0" fontId="23" fillId="0" borderId="0" xfId="45" applyFont="1" applyFill="1" applyAlignment="1">
      <alignment vertical="center"/>
    </xf>
    <xf numFmtId="0" fontId="77" fillId="0" borderId="0" xfId="45" applyFont="1" applyFill="1" applyAlignment="1">
      <alignment horizontal="center"/>
    </xf>
    <xf numFmtId="49" fontId="22" fillId="0" borderId="63" xfId="0" applyNumberFormat="1" applyFont="1" applyBorder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/>
    </xf>
    <xf numFmtId="0" fontId="30" fillId="0" borderId="74" xfId="45" applyFont="1" applyFill="1" applyBorder="1" applyAlignment="1">
      <alignment horizontal="center" vertical="center" wrapText="1"/>
    </xf>
    <xf numFmtId="0" fontId="30" fillId="0" borderId="77" xfId="45" applyFont="1" applyFill="1" applyBorder="1" applyAlignment="1">
      <alignment horizontal="center" vertical="center" wrapText="1"/>
    </xf>
    <xf numFmtId="4" fontId="86" fillId="0" borderId="0" xfId="48" applyNumberFormat="1" applyFont="1" applyFill="1" applyBorder="1" applyAlignment="1">
      <alignment vertical="center"/>
    </xf>
    <xf numFmtId="0" fontId="22" fillId="0" borderId="29" xfId="37" applyFont="1" applyFill="1" applyBorder="1" applyAlignment="1">
      <alignment horizontal="center" vertical="center"/>
    </xf>
    <xf numFmtId="49" fontId="74" fillId="33" borderId="13" xfId="48" applyNumberFormat="1" applyFont="1" applyFill="1" applyBorder="1" applyAlignment="1">
      <alignment horizontal="center" vertical="center"/>
    </xf>
    <xf numFmtId="0" fontId="74" fillId="33" borderId="29" xfId="48" applyFont="1" applyFill="1" applyBorder="1" applyAlignment="1">
      <alignment vertical="center" wrapText="1"/>
    </xf>
    <xf numFmtId="4" fontId="22" fillId="0" borderId="0" xfId="48" applyNumberFormat="1" applyFont="1" applyFill="1" applyBorder="1" applyAlignment="1">
      <alignment vertical="center"/>
    </xf>
    <xf numFmtId="0" fontId="22" fillId="0" borderId="89" xfId="37" applyFont="1" applyFill="1" applyBorder="1" applyAlignment="1">
      <alignment horizontal="center" vertical="center"/>
    </xf>
    <xf numFmtId="0" fontId="22" fillId="0" borderId="89" xfId="48" applyFont="1" applyFill="1" applyBorder="1" applyAlignment="1">
      <alignment vertical="center" wrapText="1"/>
    </xf>
    <xf numFmtId="4" fontId="30" fillId="0" borderId="25" xfId="0" applyNumberFormat="1" applyFont="1" applyFill="1" applyBorder="1" applyAlignment="1">
      <alignment vertical="center"/>
    </xf>
    <xf numFmtId="4" fontId="22" fillId="31" borderId="53" xfId="0" applyNumberFormat="1" applyFont="1" applyFill="1" applyBorder="1" applyAlignment="1">
      <alignment vertical="center" wrapText="1"/>
    </xf>
    <xf numFmtId="49" fontId="22" fillId="0" borderId="26" xfId="45" applyNumberFormat="1" applyFont="1" applyFill="1" applyBorder="1" applyAlignment="1">
      <alignment horizontal="center" vertical="center" wrapText="1"/>
    </xf>
    <xf numFmtId="49" fontId="22" fillId="33" borderId="16" xfId="0" applyNumberFormat="1" applyFont="1" applyFill="1" applyBorder="1" applyAlignment="1">
      <alignment horizontal="center" vertical="center" wrapText="1"/>
    </xf>
    <xf numFmtId="0" fontId="22" fillId="33" borderId="31" xfId="45" applyFont="1" applyFill="1" applyBorder="1" applyAlignment="1">
      <alignment vertical="center" wrapText="1"/>
    </xf>
    <xf numFmtId="4" fontId="22" fillId="37" borderId="52" xfId="0" applyNumberFormat="1" applyFont="1" applyFill="1" applyBorder="1" applyAlignment="1">
      <alignment vertical="center" wrapText="1"/>
    </xf>
    <xf numFmtId="49" fontId="22" fillId="33" borderId="63" xfId="0" applyNumberFormat="1" applyFont="1" applyFill="1" applyBorder="1" applyAlignment="1">
      <alignment horizontal="center" vertical="center" wrapText="1"/>
    </xf>
    <xf numFmtId="0" fontId="25" fillId="0" borderId="0" xfId="45" applyFont="1" applyFill="1" applyAlignment="1">
      <alignment horizontal="right" vertical="center"/>
    </xf>
    <xf numFmtId="49" fontId="22" fillId="33" borderId="1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32" fillId="0" borderId="0" xfId="51" applyFont="1" applyFill="1" applyAlignment="1">
      <alignment horizontal="right"/>
    </xf>
    <xf numFmtId="0" fontId="25" fillId="0" borderId="0" xfId="40" applyFont="1" applyFill="1" applyAlignment="1">
      <alignment horizontal="center"/>
    </xf>
    <xf numFmtId="4" fontId="35" fillId="33" borderId="18" xfId="40" applyNumberFormat="1" applyFont="1" applyFill="1" applyBorder="1"/>
    <xf numFmtId="4" fontId="6" fillId="0" borderId="0" xfId="40" applyNumberFormat="1"/>
    <xf numFmtId="0" fontId="22" fillId="33" borderId="10" xfId="40" applyFont="1" applyFill="1" applyBorder="1" applyAlignment="1">
      <alignment horizontal="center"/>
    </xf>
    <xf numFmtId="0" fontId="22" fillId="33" borderId="13" xfId="40" applyFont="1" applyFill="1" applyBorder="1" applyAlignment="1">
      <alignment horizontal="center"/>
    </xf>
    <xf numFmtId="0" fontId="22" fillId="33" borderId="16" xfId="40" applyFont="1" applyFill="1" applyBorder="1" applyAlignment="1">
      <alignment horizontal="center"/>
    </xf>
    <xf numFmtId="0" fontId="22" fillId="33" borderId="63" xfId="40" applyFont="1" applyFill="1" applyBorder="1" applyAlignment="1">
      <alignment horizontal="center"/>
    </xf>
    <xf numFmtId="0" fontId="22" fillId="0" borderId="63" xfId="40" applyFont="1" applyBorder="1" applyAlignment="1">
      <alignment horizontal="center"/>
    </xf>
    <xf numFmtId="4" fontId="28" fillId="32" borderId="34" xfId="40" applyNumberFormat="1" applyFont="1" applyFill="1" applyBorder="1"/>
    <xf numFmtId="0" fontId="6" fillId="0" borderId="0" xfId="40" applyAlignment="1"/>
    <xf numFmtId="0" fontId="31" fillId="0" borderId="0" xfId="4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4" fontId="22" fillId="0" borderId="0" xfId="0" quotePrefix="1" applyNumberFormat="1" applyFont="1" applyAlignment="1">
      <alignment vertical="center" wrapText="1"/>
    </xf>
    <xf numFmtId="4" fontId="22" fillId="32" borderId="34" xfId="37" applyNumberFormat="1" applyFont="1" applyFill="1" applyBorder="1" applyAlignment="1">
      <alignment vertical="center"/>
    </xf>
    <xf numFmtId="0" fontId="22" fillId="0" borderId="97" xfId="45" applyFont="1" applyBorder="1" applyAlignment="1">
      <alignment horizontal="center" vertical="center"/>
    </xf>
    <xf numFmtId="4" fontId="22" fillId="0" borderId="50" xfId="45" applyNumberFormat="1" applyFont="1" applyFill="1" applyBorder="1" applyAlignment="1">
      <alignment horizontal="center" vertical="center" wrapText="1"/>
    </xf>
    <xf numFmtId="0" fontId="22" fillId="0" borderId="104" xfId="45" applyFont="1" applyBorder="1" applyAlignment="1">
      <alignment horizontal="center" vertical="center"/>
    </xf>
    <xf numFmtId="4" fontId="22" fillId="32" borderId="152" xfId="0" applyNumberFormat="1" applyFont="1" applyFill="1" applyBorder="1" applyAlignment="1">
      <alignment vertical="center"/>
    </xf>
    <xf numFmtId="0" fontId="22" fillId="0" borderId="63" xfId="0" quotePrefix="1" applyFont="1" applyBorder="1" applyAlignment="1">
      <alignment horizontal="center" vertical="center"/>
    </xf>
    <xf numFmtId="4" fontId="71" fillId="31" borderId="34" xfId="45" applyNumberFormat="1" applyFont="1" applyFill="1" applyBorder="1" applyAlignment="1">
      <alignment horizontal="right" vertical="center" wrapText="1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84" xfId="0" applyFont="1" applyBorder="1" applyAlignment="1">
      <alignment horizontal="center" vertical="center"/>
    </xf>
    <xf numFmtId="0" fontId="22" fillId="0" borderId="81" xfId="0" applyFont="1" applyBorder="1"/>
    <xf numFmtId="49" fontId="22" fillId="33" borderId="117" xfId="0" quotePrefix="1" applyNumberFormat="1" applyFont="1" applyFill="1" applyBorder="1" applyAlignment="1">
      <alignment horizontal="center" vertical="center"/>
    </xf>
    <xf numFmtId="49" fontId="22" fillId="33" borderId="0" xfId="48" applyNumberFormat="1" applyFont="1" applyFill="1" applyBorder="1" applyAlignment="1">
      <alignment horizontal="center" vertical="center"/>
    </xf>
    <xf numFmtId="49" fontId="22" fillId="33" borderId="13" xfId="45" applyNumberFormat="1" applyFont="1" applyFill="1" applyBorder="1" applyAlignment="1">
      <alignment horizontal="center" vertical="center"/>
    </xf>
    <xf numFmtId="49" fontId="22" fillId="33" borderId="16" xfId="45" applyNumberFormat="1" applyFont="1" applyFill="1" applyBorder="1" applyAlignment="1">
      <alignment horizontal="center" vertical="center" wrapText="1"/>
    </xf>
    <xf numFmtId="49" fontId="22" fillId="33" borderId="16" xfId="45" applyNumberFormat="1" applyFont="1" applyFill="1" applyBorder="1" applyAlignment="1">
      <alignment horizontal="center" vertical="center"/>
    </xf>
    <xf numFmtId="4" fontId="22" fillId="33" borderId="0" xfId="0" applyNumberFormat="1" applyFont="1" applyFill="1" applyBorder="1" applyAlignment="1">
      <alignment vertical="center" wrapText="1"/>
    </xf>
    <xf numFmtId="0" fontId="22" fillId="33" borderId="0" xfId="45" applyFont="1" applyFill="1" applyBorder="1" applyAlignment="1">
      <alignment horizontal="center" vertical="center" wrapText="1"/>
    </xf>
    <xf numFmtId="0" fontId="22" fillId="33" borderId="0" xfId="45" applyFont="1" applyFill="1" applyBorder="1" applyAlignment="1">
      <alignment vertical="center" wrapText="1"/>
    </xf>
    <xf numFmtId="0" fontId="22" fillId="33" borderId="0" xfId="0" applyFont="1" applyFill="1" applyBorder="1" applyAlignment="1">
      <alignment vertical="center"/>
    </xf>
    <xf numFmtId="0" fontId="22" fillId="33" borderId="0" xfId="0" applyFont="1" applyFill="1" applyAlignment="1">
      <alignment horizontal="center"/>
    </xf>
    <xf numFmtId="0" fontId="22" fillId="0" borderId="63" xfId="0" applyFont="1" applyFill="1" applyBorder="1" applyAlignment="1">
      <alignment horizontal="center" vertical="center"/>
    </xf>
    <xf numFmtId="4" fontId="22" fillId="32" borderId="34" xfId="0" applyNumberFormat="1" applyFont="1" applyFill="1" applyBorder="1" applyAlignment="1">
      <alignment horizontal="right" vertical="center"/>
    </xf>
    <xf numFmtId="49" fontId="40" fillId="0" borderId="83" xfId="0" applyNumberFormat="1" applyFont="1" applyFill="1" applyBorder="1" applyAlignment="1">
      <alignment horizontal="center" vertical="center" wrapText="1"/>
    </xf>
    <xf numFmtId="49" fontId="40" fillId="0" borderId="13" xfId="0" applyNumberFormat="1" applyFont="1" applyFill="1" applyBorder="1" applyAlignment="1">
      <alignment horizontal="center" vertical="center" wrapText="1"/>
    </xf>
    <xf numFmtId="49" fontId="87" fillId="0" borderId="156" xfId="0" applyNumberFormat="1" applyFont="1" applyBorder="1"/>
    <xf numFmtId="0" fontId="87" fillId="0" borderId="0" xfId="0" applyFont="1" applyFill="1" applyBorder="1"/>
    <xf numFmtId="49" fontId="87" fillId="0" borderId="0" xfId="0" applyNumberFormat="1" applyFont="1" applyBorder="1" applyAlignment="1">
      <alignment horizontal="right"/>
    </xf>
    <xf numFmtId="0" fontId="22" fillId="0" borderId="156" xfId="0" applyFont="1" applyBorder="1"/>
    <xf numFmtId="4" fontId="69" fillId="31" borderId="40" xfId="43" applyNumberFormat="1" applyFont="1" applyFill="1" applyBorder="1" applyAlignment="1">
      <alignment vertical="center" wrapText="1"/>
    </xf>
    <xf numFmtId="4" fontId="69" fillId="31" borderId="34" xfId="0" applyNumberFormat="1" applyFont="1" applyFill="1" applyBorder="1" applyAlignment="1">
      <alignment vertical="center" wrapText="1"/>
    </xf>
    <xf numFmtId="49" fontId="40" fillId="0" borderId="63" xfId="0" applyNumberFormat="1" applyFont="1" applyFill="1" applyBorder="1" applyAlignment="1">
      <alignment horizontal="center" vertical="center" wrapText="1"/>
    </xf>
    <xf numFmtId="4" fontId="69" fillId="32" borderId="34" xfId="0" applyNumberFormat="1" applyFont="1" applyFill="1" applyBorder="1" applyAlignment="1">
      <alignment vertical="center" wrapText="1"/>
    </xf>
    <xf numFmtId="49" fontId="40" fillId="0" borderId="16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0" fontId="22" fillId="0" borderId="10" xfId="45" applyFont="1" applyFill="1" applyBorder="1" applyAlignment="1">
      <alignment horizontal="left" vertical="center" wrapText="1"/>
    </xf>
    <xf numFmtId="4" fontId="71" fillId="32" borderId="25" xfId="43" applyNumberFormat="1" applyFont="1" applyFill="1" applyBorder="1" applyAlignment="1">
      <alignment vertical="center" wrapText="1"/>
    </xf>
    <xf numFmtId="4" fontId="22" fillId="0" borderId="51" xfId="43" applyNumberFormat="1" applyFont="1" applyFill="1" applyBorder="1" applyAlignment="1">
      <alignment vertical="center" wrapText="1"/>
    </xf>
    <xf numFmtId="49" fontId="40" fillId="0" borderId="96" xfId="0" applyNumberFormat="1" applyFont="1" applyFill="1" applyBorder="1" applyAlignment="1">
      <alignment horizontal="center" vertical="center" wrapText="1"/>
    </xf>
    <xf numFmtId="4" fontId="22" fillId="31" borderId="40" xfId="45" applyNumberFormat="1" applyFont="1" applyFill="1" applyBorder="1" applyAlignment="1"/>
    <xf numFmtId="4" fontId="22" fillId="37" borderId="40" xfId="45" applyNumberFormat="1" applyFont="1" applyFill="1" applyBorder="1" applyAlignment="1"/>
    <xf numFmtId="4" fontId="22" fillId="32" borderId="40" xfId="45" applyNumberFormat="1" applyFont="1" applyFill="1" applyBorder="1" applyAlignment="1"/>
    <xf numFmtId="4" fontId="22" fillId="31" borderId="50" xfId="45" applyNumberFormat="1" applyFont="1" applyFill="1" applyBorder="1" applyAlignment="1"/>
    <xf numFmtId="4" fontId="22" fillId="37" borderId="50" xfId="45" applyNumberFormat="1" applyFont="1" applyFill="1" applyBorder="1" applyAlignment="1"/>
    <xf numFmtId="4" fontId="22" fillId="32" borderId="50" xfId="45" applyNumberFormat="1" applyFont="1" applyFill="1" applyBorder="1" applyAlignment="1"/>
    <xf numFmtId="4" fontId="6" fillId="0" borderId="0" xfId="46" applyNumberFormat="1" applyFont="1"/>
    <xf numFmtId="4" fontId="6" fillId="0" borderId="0" xfId="46" applyNumberFormat="1"/>
    <xf numFmtId="0" fontId="6" fillId="0" borderId="0" xfId="46"/>
    <xf numFmtId="0" fontId="6" fillId="0" borderId="0" xfId="46" applyFont="1"/>
    <xf numFmtId="0" fontId="6" fillId="0" borderId="0" xfId="41" applyBorder="1"/>
    <xf numFmtId="4" fontId="22" fillId="0" borderId="0" xfId="41" applyNumberFormat="1" applyFont="1" applyFill="1" applyBorder="1"/>
    <xf numFmtId="0" fontId="72" fillId="0" borderId="0" xfId="41" applyFont="1" applyBorder="1" applyAlignment="1">
      <alignment horizontal="left" vertical="top"/>
    </xf>
    <xf numFmtId="0" fontId="22" fillId="0" borderId="0" xfId="41" applyFont="1" applyBorder="1" applyAlignment="1"/>
    <xf numFmtId="0" fontId="6" fillId="0" borderId="0" xfId="41" applyFill="1"/>
    <xf numFmtId="0" fontId="6" fillId="0" borderId="0" xfId="41" applyFill="1" applyBorder="1"/>
    <xf numFmtId="164" fontId="6" fillId="0" borderId="0" xfId="41" applyNumberFormat="1" applyBorder="1"/>
    <xf numFmtId="0" fontId="22" fillId="0" borderId="61" xfId="39" applyFont="1" applyFill="1" applyBorder="1" applyAlignment="1">
      <alignment horizontal="left"/>
    </xf>
    <xf numFmtId="0" fontId="22" fillId="0" borderId="53" xfId="39" applyFont="1" applyFill="1" applyBorder="1" applyAlignment="1">
      <alignment horizontal="left"/>
    </xf>
    <xf numFmtId="0" fontId="22" fillId="0" borderId="40" xfId="40" applyFont="1" applyFill="1" applyBorder="1" applyAlignment="1">
      <alignment horizontal="left"/>
    </xf>
    <xf numFmtId="4" fontId="22" fillId="0" borderId="80" xfId="0" applyNumberFormat="1" applyFont="1" applyFill="1" applyBorder="1" applyAlignment="1">
      <alignment horizontal="right"/>
    </xf>
    <xf numFmtId="0" fontId="28" fillId="0" borderId="86" xfId="40" applyFont="1" applyBorder="1" applyAlignment="1"/>
    <xf numFmtId="4" fontId="22" fillId="32" borderId="52" xfId="0" applyNumberFormat="1" applyFont="1" applyFill="1" applyBorder="1" applyAlignment="1">
      <alignment horizontal="right"/>
    </xf>
    <xf numFmtId="4" fontId="22" fillId="32" borderId="40" xfId="0" applyNumberFormat="1" applyFont="1" applyFill="1" applyBorder="1" applyAlignment="1">
      <alignment horizontal="right"/>
    </xf>
    <xf numFmtId="0" fontId="22" fillId="0" borderId="0" xfId="40" applyFont="1" applyFill="1" applyBorder="1" applyAlignment="1"/>
    <xf numFmtId="49" fontId="22" fillId="0" borderId="145" xfId="48" applyNumberFormat="1" applyFont="1" applyBorder="1" applyAlignment="1">
      <alignment horizontal="center"/>
    </xf>
    <xf numFmtId="49" fontId="27" fillId="0" borderId="0" xfId="45" applyNumberFormat="1" applyFont="1" applyFill="1" applyBorder="1" applyAlignment="1">
      <alignment horizontal="center" vertical="center" wrapText="1"/>
    </xf>
    <xf numFmtId="0" fontId="6" fillId="0" borderId="0" xfId="45" applyFill="1" applyBorder="1" applyAlignment="1">
      <alignment horizontal="center"/>
    </xf>
    <xf numFmtId="49" fontId="27" fillId="0" borderId="0" xfId="45" applyNumberFormat="1" applyFont="1" applyFill="1" applyBorder="1" applyAlignment="1">
      <alignment vertical="center"/>
    </xf>
    <xf numFmtId="0" fontId="22" fillId="0" borderId="54" xfId="37" applyFont="1" applyBorder="1" applyAlignment="1">
      <alignment horizontal="center" vertical="center"/>
    </xf>
    <xf numFmtId="0" fontId="22" fillId="0" borderId="66" xfId="0" applyFont="1" applyFill="1" applyBorder="1" applyAlignment="1">
      <alignment horizontal="left" vertical="center" wrapText="1"/>
    </xf>
    <xf numFmtId="0" fontId="22" fillId="0" borderId="105" xfId="0" applyFont="1" applyFill="1" applyBorder="1" applyAlignment="1">
      <alignment vertical="center" wrapText="1"/>
    </xf>
    <xf numFmtId="4" fontId="71" fillId="32" borderId="40" xfId="36" applyNumberFormat="1" applyFont="1" applyFill="1" applyBorder="1" applyAlignment="1">
      <alignment vertical="center" wrapText="1"/>
    </xf>
    <xf numFmtId="4" fontId="71" fillId="32" borderId="40" xfId="45" applyNumberFormat="1" applyFont="1" applyFill="1" applyBorder="1" applyAlignment="1">
      <alignment vertical="center" wrapText="1"/>
    </xf>
    <xf numFmtId="4" fontId="69" fillId="32" borderId="40" xfId="45" applyNumberFormat="1" applyFont="1" applyFill="1" applyBorder="1" applyAlignment="1">
      <alignment horizontal="right" vertical="center" wrapText="1"/>
    </xf>
    <xf numFmtId="0" fontId="69" fillId="0" borderId="15" xfId="45" applyFont="1" applyBorder="1" applyAlignment="1">
      <alignment vertical="center" wrapText="1"/>
    </xf>
    <xf numFmtId="0" fontId="69" fillId="0" borderId="15" xfId="45" applyFont="1" applyFill="1" applyBorder="1" applyAlignment="1">
      <alignment horizontal="left" vertical="center" wrapText="1"/>
    </xf>
    <xf numFmtId="4" fontId="71" fillId="37" borderId="40" xfId="45" applyNumberFormat="1" applyFont="1" applyFill="1" applyBorder="1" applyAlignment="1">
      <alignment vertical="center" wrapText="1"/>
    </xf>
    <xf numFmtId="4" fontId="71" fillId="37" borderId="40" xfId="36" applyNumberFormat="1" applyFont="1" applyFill="1" applyBorder="1" applyAlignment="1">
      <alignment vertical="center" wrapText="1"/>
    </xf>
    <xf numFmtId="4" fontId="71" fillId="31" borderId="161" xfId="36" applyNumberFormat="1" applyFont="1" applyFill="1" applyBorder="1" applyAlignment="1">
      <alignment vertical="center" wrapText="1"/>
    </xf>
    <xf numFmtId="49" fontId="40" fillId="0" borderId="16" xfId="48" applyNumberFormat="1" applyFont="1" applyFill="1" applyBorder="1" applyAlignment="1">
      <alignment horizontal="right" vertical="center"/>
    </xf>
    <xf numFmtId="4" fontId="71" fillId="37" borderId="52" xfId="36" applyNumberFormat="1" applyFont="1" applyFill="1" applyBorder="1" applyAlignment="1">
      <alignment vertical="center" wrapText="1"/>
    </xf>
    <xf numFmtId="4" fontId="71" fillId="32" borderId="52" xfId="36" applyNumberFormat="1" applyFont="1" applyFill="1" applyBorder="1" applyAlignment="1">
      <alignment vertical="center" wrapText="1"/>
    </xf>
    <xf numFmtId="0" fontId="22" fillId="0" borderId="75" xfId="0" applyFont="1" applyFill="1" applyBorder="1" applyAlignment="1">
      <alignment horizontal="left" vertical="center" wrapText="1"/>
    </xf>
    <xf numFmtId="4" fontId="22" fillId="31" borderId="61" xfId="0" applyNumberFormat="1" applyFont="1" applyFill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49" fontId="22" fillId="0" borderId="63" xfId="45" applyNumberFormat="1" applyFont="1" applyFill="1" applyBorder="1" applyAlignment="1">
      <alignment vertical="center" wrapText="1"/>
    </xf>
    <xf numFmtId="0" fontId="22" fillId="0" borderId="34" xfId="0" applyFont="1" applyBorder="1" applyAlignment="1">
      <alignment horizontal="center" vertical="center"/>
    </xf>
    <xf numFmtId="4" fontId="22" fillId="31" borderId="61" xfId="48" applyNumberFormat="1" applyFont="1" applyFill="1" applyBorder="1" applyAlignment="1">
      <alignment vertical="center"/>
    </xf>
    <xf numFmtId="0" fontId="22" fillId="0" borderId="61" xfId="37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vertical="center" wrapText="1"/>
    </xf>
    <xf numFmtId="4" fontId="22" fillId="0" borderId="15" xfId="0" applyNumberFormat="1" applyFont="1" applyFill="1" applyBorder="1" applyAlignment="1">
      <alignment vertical="center"/>
    </xf>
    <xf numFmtId="4" fontId="22" fillId="37" borderId="40" xfId="0" applyNumberFormat="1" applyFont="1" applyFill="1" applyBorder="1" applyAlignment="1">
      <alignment horizontal="right" vertical="center" wrapText="1"/>
    </xf>
    <xf numFmtId="4" fontId="22" fillId="32" borderId="52" xfId="0" applyNumberFormat="1" applyFont="1" applyFill="1" applyBorder="1" applyAlignment="1">
      <alignment horizontal="right" vertical="center" wrapText="1"/>
    </xf>
    <xf numFmtId="4" fontId="22" fillId="32" borderId="40" xfId="0" applyNumberFormat="1" applyFont="1" applyFill="1" applyBorder="1" applyAlignment="1">
      <alignment horizontal="right" vertical="center" wrapText="1"/>
    </xf>
    <xf numFmtId="0" fontId="25" fillId="0" borderId="0" xfId="45" applyFont="1" applyFill="1" applyAlignment="1">
      <alignment horizontal="right" wrapText="1"/>
    </xf>
    <xf numFmtId="4" fontId="22" fillId="0" borderId="10" xfId="0" applyNumberFormat="1" applyFont="1" applyFill="1" applyBorder="1" applyAlignment="1">
      <alignment vertical="center" wrapText="1"/>
    </xf>
    <xf numFmtId="4" fontId="22" fillId="0" borderId="60" xfId="0" applyNumberFormat="1" applyFont="1" applyFill="1" applyBorder="1" applyAlignment="1">
      <alignment vertical="center"/>
    </xf>
    <xf numFmtId="4" fontId="22" fillId="37" borderId="25" xfId="0" applyNumberFormat="1" applyFont="1" applyFill="1" applyBorder="1" applyAlignment="1">
      <alignment horizontal="right" vertical="center" wrapText="1"/>
    </xf>
    <xf numFmtId="4" fontId="22" fillId="32" borderId="25" xfId="0" applyNumberFormat="1" applyFont="1" applyFill="1" applyBorder="1" applyAlignment="1">
      <alignment horizontal="right" vertical="center" wrapText="1"/>
    </xf>
    <xf numFmtId="4" fontId="22" fillId="0" borderId="16" xfId="0" applyNumberFormat="1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vertical="center"/>
    </xf>
    <xf numFmtId="4" fontId="22" fillId="37" borderId="52" xfId="0" applyNumberFormat="1" applyFont="1" applyFill="1" applyBorder="1" applyAlignment="1">
      <alignment horizontal="right" vertical="center" wrapText="1"/>
    </xf>
    <xf numFmtId="4" fontId="22" fillId="0" borderId="31" xfId="0" applyNumberFormat="1" applyFont="1" applyFill="1" applyBorder="1" applyAlignment="1">
      <alignment vertical="center"/>
    </xf>
    <xf numFmtId="4" fontId="22" fillId="0" borderId="28" xfId="0" applyNumberFormat="1" applyFont="1" applyFill="1" applyBorder="1" applyAlignment="1">
      <alignment vertical="center"/>
    </xf>
    <xf numFmtId="4" fontId="25" fillId="0" borderId="63" xfId="0" applyNumberFormat="1" applyFont="1" applyFill="1" applyBorder="1" applyAlignment="1">
      <alignment vertical="center" wrapText="1"/>
    </xf>
    <xf numFmtId="4" fontId="25" fillId="0" borderId="64" xfId="0" applyNumberFormat="1" applyFont="1" applyFill="1" applyBorder="1" applyAlignment="1">
      <alignment vertical="center" wrapText="1"/>
    </xf>
    <xf numFmtId="4" fontId="25" fillId="37" borderId="34" xfId="0" applyNumberFormat="1" applyFont="1" applyFill="1" applyBorder="1" applyAlignment="1">
      <alignment horizontal="right" vertical="center" wrapText="1"/>
    </xf>
    <xf numFmtId="4" fontId="25" fillId="32" borderId="34" xfId="0" applyNumberFormat="1" applyFont="1" applyFill="1" applyBorder="1" applyAlignment="1">
      <alignment horizontal="right" vertical="center" wrapText="1"/>
    </xf>
    <xf numFmtId="0" fontId="30" fillId="0" borderId="26" xfId="45" applyNumberFormat="1" applyFont="1" applyFill="1" applyBorder="1" applyAlignment="1">
      <alignment horizontal="center" vertical="center"/>
    </xf>
    <xf numFmtId="0" fontId="30" fillId="0" borderId="67" xfId="37" applyFont="1" applyFill="1" applyBorder="1" applyAlignment="1">
      <alignment horizontal="center" vertical="center"/>
    </xf>
    <xf numFmtId="49" fontId="30" fillId="0" borderId="96" xfId="48" applyNumberFormat="1" applyFont="1" applyFill="1" applyBorder="1" applyAlignment="1">
      <alignment horizontal="center" vertical="center"/>
    </xf>
    <xf numFmtId="0" fontId="30" fillId="0" borderId="96" xfId="48" applyFont="1" applyFill="1" applyBorder="1" applyAlignment="1">
      <alignment vertical="center" wrapText="1"/>
    </xf>
    <xf numFmtId="0" fontId="22" fillId="0" borderId="63" xfId="48" applyFont="1" applyFill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49" fontId="22" fillId="33" borderId="29" xfId="48" applyNumberFormat="1" applyFont="1" applyFill="1" applyBorder="1" applyAlignment="1">
      <alignment horizontal="center" vertical="center"/>
    </xf>
    <xf numFmtId="4" fontId="39" fillId="0" borderId="76" xfId="37" applyNumberFormat="1" applyFont="1" applyFill="1" applyBorder="1" applyAlignment="1">
      <alignment horizontal="center" vertical="center"/>
    </xf>
    <xf numFmtId="0" fontId="22" fillId="33" borderId="15" xfId="48" applyFont="1" applyFill="1" applyBorder="1" applyAlignment="1">
      <alignment vertical="center" wrapText="1"/>
    </xf>
    <xf numFmtId="4" fontId="22" fillId="0" borderId="66" xfId="37" applyNumberFormat="1" applyFont="1" applyFill="1" applyBorder="1" applyAlignment="1">
      <alignment horizontal="center" vertical="center"/>
    </xf>
    <xf numFmtId="0" fontId="22" fillId="33" borderId="15" xfId="48" applyFont="1" applyFill="1" applyBorder="1" applyAlignment="1">
      <alignment vertical="center"/>
    </xf>
    <xf numFmtId="0" fontId="36" fillId="0" borderId="26" xfId="37" applyFont="1" applyFill="1" applyBorder="1" applyAlignment="1">
      <alignment horizontal="center" vertical="center"/>
    </xf>
    <xf numFmtId="49" fontId="36" fillId="0" borderId="0" xfId="48" applyNumberFormat="1" applyFont="1" applyFill="1" applyBorder="1" applyAlignment="1">
      <alignment horizontal="center" vertical="center"/>
    </xf>
    <xf numFmtId="0" fontId="88" fillId="0" borderId="65" xfId="48" applyFont="1" applyFill="1" applyBorder="1" applyAlignment="1">
      <alignment vertical="center" wrapText="1"/>
    </xf>
    <xf numFmtId="4" fontId="22" fillId="0" borderId="76" xfId="48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30" fillId="0" borderId="19" xfId="45" applyFont="1" applyBorder="1" applyAlignment="1">
      <alignment horizontal="center" vertical="center"/>
    </xf>
    <xf numFmtId="0" fontId="6" fillId="0" borderId="0" xfId="45" applyFill="1" applyAlignment="1">
      <alignment horizontal="center" vertical="center"/>
    </xf>
    <xf numFmtId="4" fontId="22" fillId="0" borderId="0" xfId="0" applyNumberFormat="1" applyFont="1" applyFill="1" applyBorder="1" applyAlignment="1">
      <alignment horizontal="right" vertical="center" wrapText="1"/>
    </xf>
    <xf numFmtId="4" fontId="37" fillId="32" borderId="35" xfId="0" applyNumberFormat="1" applyFont="1" applyFill="1" applyBorder="1" applyAlignment="1">
      <alignment horizontal="center" vertical="center" wrapText="1"/>
    </xf>
    <xf numFmtId="4" fontId="37" fillId="37" borderId="70" xfId="0" applyNumberFormat="1" applyFont="1" applyFill="1" applyBorder="1" applyAlignment="1">
      <alignment horizontal="center" vertical="center" wrapText="1"/>
    </xf>
    <xf numFmtId="4" fontId="37" fillId="0" borderId="38" xfId="0" applyNumberFormat="1" applyFont="1" applyFill="1" applyBorder="1" applyAlignment="1">
      <alignment horizontal="center" vertical="center" wrapText="1"/>
    </xf>
    <xf numFmtId="4" fontId="22" fillId="37" borderId="34" xfId="0" applyNumberFormat="1" applyFont="1" applyFill="1" applyBorder="1" applyAlignment="1">
      <alignment horizontal="right" vertical="center" wrapText="1"/>
    </xf>
    <xf numFmtId="49" fontId="22" fillId="0" borderId="63" xfId="45" applyNumberFormat="1" applyFont="1" applyFill="1" applyBorder="1" applyAlignment="1">
      <alignment horizontal="center" vertical="center"/>
    </xf>
    <xf numFmtId="0" fontId="22" fillId="0" borderId="0" xfId="45" applyFont="1" applyFill="1" applyBorder="1" applyAlignment="1">
      <alignment horizontal="center" vertical="center"/>
    </xf>
    <xf numFmtId="4" fontId="37" fillId="31" borderId="18" xfId="45" applyNumberFormat="1" applyFont="1" applyFill="1" applyBorder="1" applyAlignment="1">
      <alignment horizontal="center" vertical="center" wrapText="1"/>
    </xf>
    <xf numFmtId="4" fontId="37" fillId="37" borderId="18" xfId="45" applyNumberFormat="1" applyFont="1" applyFill="1" applyBorder="1" applyAlignment="1">
      <alignment horizontal="center" vertical="center" wrapText="1"/>
    </xf>
    <xf numFmtId="4" fontId="37" fillId="32" borderId="18" xfId="45" applyNumberFormat="1" applyFont="1" applyFill="1" applyBorder="1" applyAlignment="1">
      <alignment horizontal="center" vertical="center" wrapText="1"/>
    </xf>
    <xf numFmtId="0" fontId="25" fillId="0" borderId="0" xfId="40" applyFont="1" applyAlignment="1">
      <alignment horizontal="right" vertical="center"/>
    </xf>
    <xf numFmtId="49" fontId="25" fillId="0" borderId="16" xfId="48" applyNumberFormat="1" applyFont="1" applyFill="1" applyBorder="1" applyAlignment="1">
      <alignment horizontal="center" vertical="center"/>
    </xf>
    <xf numFmtId="49" fontId="25" fillId="0" borderId="16" xfId="48" applyNumberFormat="1" applyFont="1" applyFill="1" applyBorder="1" applyAlignment="1">
      <alignment horizontal="center"/>
    </xf>
    <xf numFmtId="0" fontId="22" fillId="0" borderId="17" xfId="0" applyFont="1" applyBorder="1" applyAlignment="1">
      <alignment vertical="center" wrapText="1"/>
    </xf>
    <xf numFmtId="4" fontId="84" fillId="0" borderId="0" xfId="0" applyNumberFormat="1" applyFont="1" applyFill="1" applyBorder="1" applyAlignment="1">
      <alignment vertical="center" wrapText="1"/>
    </xf>
    <xf numFmtId="4" fontId="84" fillId="0" borderId="0" xfId="45" applyNumberFormat="1" applyFont="1" applyFill="1" applyBorder="1"/>
    <xf numFmtId="4" fontId="84" fillId="0" borderId="0" xfId="0" applyNumberFormat="1" applyFont="1" applyFill="1" applyBorder="1"/>
    <xf numFmtId="4" fontId="83" fillId="0" borderId="0" xfId="0" applyNumberFormat="1" applyFont="1" applyFill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85" fillId="0" borderId="0" xfId="0" applyNumberFormat="1" applyFont="1" applyFill="1" applyAlignment="1">
      <alignment vertical="center" wrapText="1"/>
    </xf>
    <xf numFmtId="4" fontId="89" fillId="0" borderId="18" xfId="0" applyNumberFormat="1" applyFont="1" applyFill="1" applyBorder="1" applyAlignment="1">
      <alignment vertical="center" wrapText="1"/>
    </xf>
    <xf numFmtId="4" fontId="89" fillId="0" borderId="36" xfId="45" applyNumberFormat="1" applyFont="1" applyBorder="1" applyAlignment="1">
      <alignment vertical="center" wrapText="1"/>
    </xf>
    <xf numFmtId="4" fontId="89" fillId="0" borderId="35" xfId="45" applyNumberFormat="1" applyFont="1" applyBorder="1" applyAlignment="1">
      <alignment vertical="center" wrapText="1"/>
    </xf>
    <xf numFmtId="0" fontId="22" fillId="0" borderId="162" xfId="45" applyFont="1" applyBorder="1" applyAlignment="1">
      <alignment horizontal="center" vertical="center" wrapText="1"/>
    </xf>
    <xf numFmtId="4" fontId="22" fillId="0" borderId="69" xfId="0" applyNumberFormat="1" applyFont="1" applyFill="1" applyBorder="1" applyAlignment="1">
      <alignment vertical="center" wrapText="1"/>
    </xf>
    <xf numFmtId="49" fontId="22" fillId="0" borderId="15" xfId="48" applyNumberFormat="1" applyFont="1" applyFill="1" applyBorder="1" applyAlignment="1">
      <alignment horizontal="center" vertical="center"/>
    </xf>
    <xf numFmtId="0" fontId="22" fillId="0" borderId="71" xfId="45" applyFont="1" applyBorder="1" applyAlignment="1">
      <alignment horizontal="center" vertical="center" wrapText="1"/>
    </xf>
    <xf numFmtId="0" fontId="22" fillId="0" borderId="82" xfId="0" applyFont="1" applyBorder="1" applyAlignment="1">
      <alignment vertical="center" wrapText="1"/>
    </xf>
    <xf numFmtId="0" fontId="22" fillId="0" borderId="69" xfId="0" applyFont="1" applyBorder="1" applyAlignment="1">
      <alignment horizontal="center" vertical="center"/>
    </xf>
    <xf numFmtId="0" fontId="22" fillId="0" borderId="82" xfId="45" applyFont="1" applyBorder="1" applyAlignment="1">
      <alignment horizontal="left" vertical="center" wrapText="1"/>
    </xf>
    <xf numFmtId="4" fontId="22" fillId="32" borderId="61" xfId="0" applyNumberFormat="1" applyFont="1" applyFill="1" applyBorder="1" applyAlignment="1">
      <alignment vertical="center"/>
    </xf>
    <xf numFmtId="4" fontId="22" fillId="0" borderId="75" xfId="0" applyNumberFormat="1" applyFont="1" applyFill="1" applyBorder="1" applyAlignment="1">
      <alignment horizontal="center" vertical="center" wrapText="1"/>
    </xf>
    <xf numFmtId="4" fontId="22" fillId="0" borderId="66" xfId="0" applyNumberFormat="1" applyFont="1" applyFill="1" applyBorder="1" applyAlignment="1">
      <alignment vertical="top" wrapText="1"/>
    </xf>
    <xf numFmtId="4" fontId="22" fillId="33" borderId="66" xfId="0" applyNumberFormat="1" applyFont="1" applyFill="1" applyBorder="1" applyAlignment="1">
      <alignment horizontal="center" vertical="center" wrapText="1"/>
    </xf>
    <xf numFmtId="4" fontId="22" fillId="32" borderId="53" xfId="0" applyNumberFormat="1" applyFont="1" applyFill="1" applyBorder="1" applyAlignment="1">
      <alignment vertical="center"/>
    </xf>
    <xf numFmtId="0" fontId="22" fillId="0" borderId="0" xfId="48" applyFont="1" applyFill="1" applyBorder="1" applyAlignment="1">
      <alignment vertical="center"/>
    </xf>
    <xf numFmtId="0" fontId="22" fillId="0" borderId="15" xfId="48" applyFont="1" applyFill="1" applyBorder="1" applyAlignment="1">
      <alignment vertical="center"/>
    </xf>
    <xf numFmtId="0" fontId="30" fillId="0" borderId="15" xfId="48" applyFont="1" applyFill="1" applyBorder="1" applyAlignment="1">
      <alignment vertical="center"/>
    </xf>
    <xf numFmtId="0" fontId="30" fillId="0" borderId="84" xfId="37" applyFont="1" applyFill="1" applyBorder="1" applyAlignment="1">
      <alignment horizontal="center" vertical="center"/>
    </xf>
    <xf numFmtId="0" fontId="22" fillId="0" borderId="85" xfId="37" applyFont="1" applyFill="1" applyBorder="1" applyAlignment="1">
      <alignment horizontal="center" vertical="center"/>
    </xf>
    <xf numFmtId="0" fontId="30" fillId="0" borderId="85" xfId="37" applyFont="1" applyFill="1" applyBorder="1" applyAlignment="1">
      <alignment horizontal="center" vertical="center"/>
    </xf>
    <xf numFmtId="0" fontId="22" fillId="0" borderId="84" xfId="37" applyFont="1" applyFill="1" applyBorder="1" applyAlignment="1">
      <alignment horizontal="center" vertical="center"/>
    </xf>
    <xf numFmtId="0" fontId="22" fillId="0" borderId="84" xfId="37" applyFont="1" applyFill="1" applyBorder="1" applyAlignment="1">
      <alignment horizontal="center" vertical="center" wrapText="1"/>
    </xf>
    <xf numFmtId="0" fontId="25" fillId="0" borderId="0" xfId="49" applyFont="1" applyAlignment="1">
      <alignment horizontal="right"/>
    </xf>
    <xf numFmtId="4" fontId="22" fillId="0" borderId="25" xfId="45" applyNumberFormat="1" applyFont="1" applyFill="1" applyBorder="1" applyAlignment="1">
      <alignment horizontal="center" vertical="center" wrapText="1"/>
    </xf>
    <xf numFmtId="0" fontId="22" fillId="0" borderId="28" xfId="45" applyFont="1" applyFill="1" applyBorder="1" applyAlignment="1">
      <alignment vertical="center"/>
    </xf>
    <xf numFmtId="4" fontId="22" fillId="37" borderId="61" xfId="0" applyNumberFormat="1" applyFont="1" applyFill="1" applyBorder="1" applyAlignment="1">
      <alignment vertical="center"/>
    </xf>
    <xf numFmtId="0" fontId="85" fillId="0" borderId="26" xfId="45" applyFont="1" applyFill="1" applyBorder="1" applyAlignment="1">
      <alignment horizontal="center" vertical="center"/>
    </xf>
    <xf numFmtId="4" fontId="85" fillId="37" borderId="53" xfId="0" applyNumberFormat="1" applyFont="1" applyFill="1" applyBorder="1" applyAlignment="1">
      <alignment vertical="center"/>
    </xf>
    <xf numFmtId="4" fontId="85" fillId="32" borderId="53" xfId="0" applyNumberFormat="1" applyFont="1" applyFill="1" applyBorder="1" applyAlignment="1">
      <alignment vertical="center"/>
    </xf>
    <xf numFmtId="4" fontId="22" fillId="37" borderId="53" xfId="0" applyNumberFormat="1" applyFont="1" applyFill="1" applyBorder="1" applyAlignment="1">
      <alignment vertical="center"/>
    </xf>
    <xf numFmtId="4" fontId="30" fillId="31" borderId="52" xfId="45" applyNumberFormat="1" applyFont="1" applyFill="1" applyBorder="1" applyAlignment="1">
      <alignment vertical="center"/>
    </xf>
    <xf numFmtId="0" fontId="30" fillId="0" borderId="26" xfId="45" applyFont="1" applyFill="1" applyBorder="1" applyAlignment="1">
      <alignment horizontal="center" vertical="center"/>
    </xf>
    <xf numFmtId="49" fontId="30" fillId="0" borderId="16" xfId="45" applyNumberFormat="1" applyFont="1" applyFill="1" applyBorder="1" applyAlignment="1">
      <alignment horizontal="center" vertical="center"/>
    </xf>
    <xf numFmtId="0" fontId="30" fillId="0" borderId="31" xfId="45" applyFont="1" applyFill="1" applyBorder="1" applyAlignment="1">
      <alignment horizontal="left" vertical="center"/>
    </xf>
    <xf numFmtId="4" fontId="30" fillId="37" borderId="53" xfId="45" applyNumberFormat="1" applyFont="1" applyFill="1" applyBorder="1" applyAlignment="1">
      <alignment vertical="center"/>
    </xf>
    <xf numFmtId="4" fontId="30" fillId="32" borderId="53" xfId="45" applyNumberFormat="1" applyFont="1" applyFill="1" applyBorder="1" applyAlignment="1">
      <alignment vertical="center"/>
    </xf>
    <xf numFmtId="0" fontId="22" fillId="0" borderId="28" xfId="45" applyFont="1" applyFill="1" applyBorder="1" applyAlignment="1">
      <alignment horizontal="left" vertical="center"/>
    </xf>
    <xf numFmtId="4" fontId="22" fillId="37" borderId="61" xfId="45" applyNumberFormat="1" applyFont="1" applyFill="1" applyBorder="1" applyAlignment="1">
      <alignment vertical="center"/>
    </xf>
    <xf numFmtId="4" fontId="22" fillId="32" borderId="61" xfId="45" applyNumberFormat="1" applyFont="1" applyFill="1" applyBorder="1" applyAlignment="1">
      <alignment vertical="center"/>
    </xf>
    <xf numFmtId="4" fontId="22" fillId="31" borderId="34" xfId="45" applyNumberFormat="1" applyFont="1" applyFill="1" applyBorder="1" applyAlignment="1">
      <alignment vertical="center"/>
    </xf>
    <xf numFmtId="0" fontId="22" fillId="0" borderId="54" xfId="45" applyFont="1" applyFill="1" applyBorder="1" applyAlignment="1">
      <alignment horizontal="center" vertical="center"/>
    </xf>
    <xf numFmtId="0" fontId="22" fillId="0" borderId="42" xfId="45" applyFont="1" applyFill="1" applyBorder="1" applyAlignment="1">
      <alignment horizontal="left" vertical="center"/>
    </xf>
    <xf numFmtId="4" fontId="22" fillId="37" borderId="86" xfId="45" applyNumberFormat="1" applyFont="1" applyFill="1" applyBorder="1" applyAlignment="1">
      <alignment vertical="center"/>
    </xf>
    <xf numFmtId="4" fontId="22" fillId="32" borderId="86" xfId="45" applyNumberFormat="1" applyFont="1" applyFill="1" applyBorder="1" applyAlignment="1">
      <alignment vertical="center"/>
    </xf>
    <xf numFmtId="0" fontId="6" fillId="0" borderId="0" xfId="45" applyFill="1" applyBorder="1"/>
    <xf numFmtId="0" fontId="25" fillId="0" borderId="0" xfId="34" applyFont="1" applyAlignment="1">
      <alignment vertical="center" wrapText="1"/>
    </xf>
    <xf numFmtId="0" fontId="52" fillId="0" borderId="0" xfId="45" applyFont="1"/>
    <xf numFmtId="4" fontId="25" fillId="0" borderId="0" xfId="34" applyNumberFormat="1" applyFont="1" applyFill="1" applyAlignment="1">
      <alignment vertical="center" wrapText="1"/>
    </xf>
    <xf numFmtId="0" fontId="25" fillId="0" borderId="0" xfId="34" applyFont="1" applyFill="1" applyAlignment="1">
      <alignment vertical="center" wrapText="1"/>
    </xf>
    <xf numFmtId="0" fontId="68" fillId="0" borderId="0" xfId="34" applyFill="1" applyBorder="1" applyAlignment="1">
      <alignment vertical="center" wrapText="1"/>
    </xf>
    <xf numFmtId="0" fontId="22" fillId="0" borderId="0" xfId="34" applyFont="1" applyFill="1" applyBorder="1" applyAlignment="1">
      <alignment vertical="center" wrapText="1"/>
    </xf>
    <xf numFmtId="0" fontId="22" fillId="0" borderId="0" xfId="34" applyFont="1" applyFill="1" applyBorder="1"/>
    <xf numFmtId="4" fontId="22" fillId="31" borderId="69" xfId="34" applyNumberFormat="1" applyFont="1" applyFill="1" applyBorder="1" applyAlignment="1">
      <alignment vertical="center" wrapText="1"/>
    </xf>
    <xf numFmtId="0" fontId="22" fillId="0" borderId="141" xfId="45" applyNumberFormat="1" applyFont="1" applyFill="1" applyBorder="1" applyAlignment="1">
      <alignment horizontal="center"/>
    </xf>
    <xf numFmtId="0" fontId="30" fillId="0" borderId="81" xfId="45" applyNumberFormat="1" applyFont="1" applyFill="1" applyBorder="1" applyAlignment="1">
      <alignment horizontal="center"/>
    </xf>
    <xf numFmtId="4" fontId="22" fillId="0" borderId="78" xfId="45" applyNumberFormat="1" applyFont="1" applyFill="1" applyBorder="1"/>
    <xf numFmtId="4" fontId="22" fillId="37" borderId="69" xfId="34" applyNumberFormat="1" applyFont="1" applyFill="1" applyBorder="1" applyAlignment="1">
      <alignment vertical="center" wrapText="1"/>
    </xf>
    <xf numFmtId="4" fontId="22" fillId="32" borderId="69" xfId="34" applyNumberFormat="1" applyFont="1" applyFill="1" applyBorder="1" applyAlignment="1">
      <alignment vertical="center" wrapText="1"/>
    </xf>
    <xf numFmtId="0" fontId="37" fillId="0" borderId="91" xfId="45" applyFont="1" applyFill="1" applyBorder="1" applyAlignment="1">
      <alignment horizontal="center" vertical="center" wrapText="1"/>
    </xf>
    <xf numFmtId="49" fontId="22" fillId="0" borderId="81" xfId="45" applyNumberFormat="1" applyFont="1" applyBorder="1" applyAlignment="1">
      <alignment horizontal="center"/>
    </xf>
    <xf numFmtId="0" fontId="85" fillId="0" borderId="16" xfId="45" applyNumberFormat="1" applyFont="1" applyFill="1" applyBorder="1" applyAlignment="1">
      <alignment horizontal="center"/>
    </xf>
    <xf numFmtId="0" fontId="22" fillId="0" borderId="0" xfId="34" applyFont="1" applyBorder="1" applyAlignment="1"/>
    <xf numFmtId="4" fontId="30" fillId="0" borderId="15" xfId="45" applyNumberFormat="1" applyFont="1" applyFill="1" applyBorder="1" applyAlignment="1">
      <alignment horizontal="left" vertical="center" wrapText="1"/>
    </xf>
    <xf numFmtId="4" fontId="22" fillId="0" borderId="15" xfId="45" applyNumberFormat="1" applyFont="1" applyFill="1" applyBorder="1" applyAlignment="1">
      <alignment horizontal="left" vertical="center" wrapText="1"/>
    </xf>
    <xf numFmtId="4" fontId="22" fillId="0" borderId="64" xfId="45" applyNumberFormat="1" applyFont="1" applyFill="1" applyBorder="1" applyAlignment="1">
      <alignment horizontal="left" vertical="center" wrapText="1"/>
    </xf>
    <xf numFmtId="4" fontId="22" fillId="32" borderId="40" xfId="34" applyNumberFormat="1" applyFont="1" applyFill="1" applyBorder="1" applyAlignment="1">
      <alignment horizontal="center" vertical="center" wrapText="1"/>
    </xf>
    <xf numFmtId="0" fontId="22" fillId="0" borderId="0" xfId="47" applyFont="1" applyFill="1" applyBorder="1" applyAlignment="1">
      <alignment horizontal="center" vertical="center"/>
    </xf>
    <xf numFmtId="4" fontId="22" fillId="0" borderId="0" xfId="47" applyNumberFormat="1" applyFont="1" applyFill="1" applyBorder="1" applyAlignment="1">
      <alignment horizontal="center" vertical="center"/>
    </xf>
    <xf numFmtId="0" fontId="22" fillId="0" borderId="13" xfId="45" applyNumberFormat="1" applyFont="1" applyFill="1" applyBorder="1" applyAlignment="1">
      <alignment horizontal="center" vertical="center"/>
    </xf>
    <xf numFmtId="0" fontId="22" fillId="0" borderId="0" xfId="34" applyFont="1" applyAlignment="1">
      <alignment horizontal="center" vertical="center"/>
    </xf>
    <xf numFmtId="0" fontId="22" fillId="0" borderId="0" xfId="34" applyFont="1" applyBorder="1" applyAlignment="1">
      <alignment horizontal="center" vertical="center"/>
    </xf>
    <xf numFmtId="4" fontId="37" fillId="32" borderId="70" xfId="0" applyNumberFormat="1" applyFont="1" applyFill="1" applyBorder="1" applyAlignment="1">
      <alignment horizontal="center" vertical="center" wrapText="1"/>
    </xf>
    <xf numFmtId="4" fontId="37" fillId="31" borderId="18" xfId="0" applyNumberFormat="1" applyFont="1" applyFill="1" applyBorder="1" applyAlignment="1">
      <alignment horizontal="center" vertical="center" wrapText="1"/>
    </xf>
    <xf numFmtId="49" fontId="40" fillId="0" borderId="64" xfId="48" applyNumberFormat="1" applyFont="1" applyFill="1" applyBorder="1" applyAlignment="1">
      <alignment horizontal="center" vertical="center"/>
    </xf>
    <xf numFmtId="4" fontId="71" fillId="32" borderId="52" xfId="0" applyNumberFormat="1" applyFont="1" applyFill="1" applyBorder="1" applyAlignment="1">
      <alignment vertical="center" wrapText="1"/>
    </xf>
    <xf numFmtId="4" fontId="40" fillId="32" borderId="52" xfId="0" applyNumberFormat="1" applyFont="1" applyFill="1" applyBorder="1" applyAlignment="1">
      <alignment vertical="center" wrapText="1"/>
    </xf>
    <xf numFmtId="0" fontId="22" fillId="0" borderId="86" xfId="45" applyFont="1" applyFill="1" applyBorder="1" applyAlignment="1">
      <alignment horizontal="center" vertical="center"/>
    </xf>
    <xf numFmtId="49" fontId="74" fillId="0" borderId="63" xfId="45" applyNumberFormat="1" applyFont="1" applyFill="1" applyBorder="1" applyAlignment="1">
      <alignment horizontal="center" vertical="center"/>
    </xf>
    <xf numFmtId="4" fontId="22" fillId="37" borderId="34" xfId="45" applyNumberFormat="1" applyFont="1" applyFill="1" applyBorder="1" applyAlignment="1">
      <alignment vertical="center"/>
    </xf>
    <xf numFmtId="4" fontId="22" fillId="32" borderId="34" xfId="45" applyNumberFormat="1" applyFont="1" applyFill="1" applyBorder="1" applyAlignment="1">
      <alignment vertical="center"/>
    </xf>
    <xf numFmtId="0" fontId="30" fillId="0" borderId="26" xfId="0" applyFont="1" applyBorder="1" applyAlignment="1">
      <alignment horizontal="center"/>
    </xf>
    <xf numFmtId="4" fontId="25" fillId="37" borderId="40" xfId="37" applyNumberFormat="1" applyFont="1" applyFill="1" applyBorder="1"/>
    <xf numFmtId="49" fontId="22" fillId="0" borderId="42" xfId="0" applyNumberFormat="1" applyFont="1" applyFill="1" applyBorder="1" applyAlignment="1">
      <alignment vertical="center" wrapText="1"/>
    </xf>
    <xf numFmtId="4" fontId="22" fillId="31" borderId="48" xfId="45" applyNumberFormat="1" applyFont="1" applyFill="1" applyBorder="1"/>
    <xf numFmtId="0" fontId="22" fillId="0" borderId="16" xfId="0" applyFont="1" applyBorder="1" applyAlignment="1">
      <alignment horizontal="center"/>
    </xf>
    <xf numFmtId="49" fontId="22" fillId="0" borderId="16" xfId="45" applyNumberFormat="1" applyFont="1" applyBorder="1" applyAlignment="1">
      <alignment horizontal="center"/>
    </xf>
    <xf numFmtId="4" fontId="22" fillId="37" borderId="48" xfId="45" applyNumberFormat="1" applyFont="1" applyFill="1" applyBorder="1"/>
    <xf numFmtId="4" fontId="22" fillId="32" borderId="48" xfId="45" applyNumberFormat="1" applyFont="1" applyFill="1" applyBorder="1"/>
    <xf numFmtId="4" fontId="30" fillId="31" borderId="52" xfId="45" applyNumberFormat="1" applyFont="1" applyFill="1" applyBorder="1" applyAlignment="1">
      <alignment horizontal="center"/>
    </xf>
    <xf numFmtId="4" fontId="30" fillId="37" borderId="52" xfId="45" applyNumberFormat="1" applyFont="1" applyFill="1" applyBorder="1" applyAlignment="1">
      <alignment horizontal="center"/>
    </xf>
    <xf numFmtId="4" fontId="30" fillId="32" borderId="52" xfId="45" applyNumberFormat="1" applyFont="1" applyFill="1" applyBorder="1" applyAlignment="1">
      <alignment horizontal="center"/>
    </xf>
    <xf numFmtId="0" fontId="39" fillId="0" borderId="11" xfId="45" applyFont="1" applyBorder="1" applyAlignment="1">
      <alignment horizontal="center" vertical="center" wrapText="1"/>
    </xf>
    <xf numFmtId="0" fontId="22" fillId="0" borderId="11" xfId="45" applyFont="1" applyBorder="1" applyAlignment="1">
      <alignment horizontal="center" vertical="center" wrapText="1"/>
    </xf>
    <xf numFmtId="49" fontId="22" fillId="0" borderId="65" xfId="45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2" fillId="37" borderId="52" xfId="34" applyNumberFormat="1" applyFont="1" applyFill="1" applyBorder="1" applyAlignment="1">
      <alignment vertical="center" wrapText="1"/>
    </xf>
    <xf numFmtId="4" fontId="22" fillId="0" borderId="150" xfId="0" applyNumberFormat="1" applyFont="1" applyBorder="1" applyAlignment="1">
      <alignment horizontal="left"/>
    </xf>
    <xf numFmtId="4" fontId="31" fillId="0" borderId="0" xfId="30" applyNumberFormat="1" applyFont="1" applyAlignment="1">
      <alignment vertical="center"/>
    </xf>
    <xf numFmtId="4" fontId="23" fillId="0" borderId="0" xfId="45" applyNumberFormat="1" applyFont="1" applyAlignment="1"/>
    <xf numFmtId="4" fontId="26" fillId="0" borderId="0" xfId="45" applyNumberFormat="1" applyFont="1" applyAlignment="1">
      <alignment horizontal="right"/>
    </xf>
    <xf numFmtId="4" fontId="22" fillId="0" borderId="0" xfId="0" applyNumberFormat="1" applyFont="1" applyBorder="1"/>
    <xf numFmtId="4" fontId="6" fillId="0" borderId="0" xfId="45" applyNumberFormat="1" applyBorder="1"/>
    <xf numFmtId="4" fontId="6" fillId="0" borderId="0" xfId="45" applyNumberFormat="1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4" fontId="33" fillId="0" borderId="0" xfId="0" applyNumberFormat="1" applyFont="1" applyFill="1" applyBorder="1" applyAlignment="1">
      <alignment vertical="center" wrapText="1"/>
    </xf>
    <xf numFmtId="4" fontId="22" fillId="0" borderId="0" xfId="0" applyNumberFormat="1" applyFont="1" applyBorder="1" applyAlignment="1">
      <alignment vertical="center"/>
    </xf>
    <xf numFmtId="4" fontId="6" fillId="0" borderId="0" xfId="45" applyNumberFormat="1" applyFill="1" applyAlignment="1">
      <alignment vertical="center" wrapText="1"/>
    </xf>
    <xf numFmtId="4" fontId="25" fillId="0" borderId="0" xfId="0" applyNumberFormat="1" applyFont="1" applyFill="1" applyAlignment="1">
      <alignment vertical="center" wrapText="1"/>
    </xf>
    <xf numFmtId="49" fontId="24" fillId="0" borderId="0" xfId="45" applyNumberFormat="1" applyFont="1" applyFill="1" applyBorder="1" applyAlignment="1">
      <alignment horizontal="center" vertical="center" wrapText="1"/>
    </xf>
    <xf numFmtId="0" fontId="22" fillId="0" borderId="49" xfId="48" applyFont="1" applyBorder="1" applyAlignment="1">
      <alignment vertical="center" wrapText="1"/>
    </xf>
    <xf numFmtId="0" fontId="22" fillId="0" borderId="24" xfId="48" applyFont="1" applyBorder="1" applyAlignment="1">
      <alignment vertical="center" wrapText="1"/>
    </xf>
    <xf numFmtId="0" fontId="22" fillId="0" borderId="14" xfId="48" applyFont="1" applyBorder="1" applyAlignment="1">
      <alignment vertical="center" wrapText="1"/>
    </xf>
    <xf numFmtId="0" fontId="30" fillId="0" borderId="14" xfId="48" applyFont="1" applyBorder="1" applyAlignment="1">
      <alignment vertical="center" wrapText="1"/>
    </xf>
    <xf numFmtId="0" fontId="30" fillId="0" borderId="47" xfId="48" applyFont="1" applyBorder="1" applyAlignment="1">
      <alignment vertical="center" wrapText="1"/>
    </xf>
    <xf numFmtId="0" fontId="23" fillId="0" borderId="0" xfId="45" applyFont="1" applyAlignment="1">
      <alignment vertical="center" wrapText="1"/>
    </xf>
    <xf numFmtId="0" fontId="30" fillId="0" borderId="22" xfId="45" applyFont="1" applyBorder="1" applyAlignment="1">
      <alignment horizontal="left" vertical="center" wrapText="1"/>
    </xf>
    <xf numFmtId="0" fontId="22" fillId="0" borderId="109" xfId="0" applyFont="1" applyBorder="1" applyAlignment="1">
      <alignment vertical="center" wrapText="1"/>
    </xf>
    <xf numFmtId="0" fontId="30" fillId="0" borderId="121" xfId="45" applyFont="1" applyBorder="1" applyAlignment="1">
      <alignment vertical="center" wrapText="1"/>
    </xf>
    <xf numFmtId="0" fontId="22" fillId="0" borderId="116" xfId="45" applyFont="1" applyBorder="1" applyAlignment="1">
      <alignment vertical="center" wrapText="1"/>
    </xf>
    <xf numFmtId="0" fontId="22" fillId="0" borderId="98" xfId="45" applyFont="1" applyBorder="1" applyAlignment="1">
      <alignment vertical="center" wrapText="1"/>
    </xf>
    <xf numFmtId="0" fontId="30" fillId="0" borderId="100" xfId="45" applyFont="1" applyBorder="1" applyAlignment="1">
      <alignment vertical="center" wrapText="1"/>
    </xf>
    <xf numFmtId="0" fontId="22" fillId="0" borderId="17" xfId="45" applyFont="1" applyBorder="1" applyAlignment="1">
      <alignment vertical="center" wrapText="1"/>
    </xf>
    <xf numFmtId="0" fontId="30" fillId="0" borderId="21" xfId="45" applyFont="1" applyBorder="1" applyAlignment="1">
      <alignment vertical="center" wrapText="1"/>
    </xf>
    <xf numFmtId="0" fontId="22" fillId="0" borderId="117" xfId="45" applyFont="1" applyBorder="1" applyAlignment="1">
      <alignment vertical="center" wrapText="1"/>
    </xf>
    <xf numFmtId="0" fontId="30" fillId="0" borderId="13" xfId="45" applyFont="1" applyBorder="1" applyAlignment="1">
      <alignment vertical="center" wrapText="1"/>
    </xf>
    <xf numFmtId="0" fontId="22" fillId="0" borderId="63" xfId="45" applyFont="1" applyBorder="1" applyAlignment="1">
      <alignment vertical="center" wrapText="1"/>
    </xf>
    <xf numFmtId="2" fontId="22" fillId="0" borderId="17" xfId="45" applyNumberFormat="1" applyFont="1" applyBorder="1" applyAlignment="1">
      <alignment vertical="center" wrapText="1"/>
    </xf>
    <xf numFmtId="2" fontId="22" fillId="0" borderId="15" xfId="45" applyNumberFormat="1" applyFont="1" applyBorder="1" applyAlignment="1">
      <alignment vertical="center" wrapText="1"/>
    </xf>
    <xf numFmtId="2" fontId="22" fillId="0" borderId="79" xfId="45" applyNumberFormat="1" applyFont="1" applyBorder="1" applyAlignment="1">
      <alignment vertical="center" wrapText="1"/>
    </xf>
    <xf numFmtId="0" fontId="27" fillId="0" borderId="0" xfId="49" applyFont="1" applyFill="1" applyAlignment="1">
      <alignment vertical="center" wrapText="1"/>
    </xf>
    <xf numFmtId="0" fontId="22" fillId="0" borderId="78" xfId="45" applyFont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2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4" fontId="71" fillId="37" borderId="52" xfId="45" applyNumberFormat="1" applyFont="1" applyFill="1" applyBorder="1" applyAlignment="1">
      <alignment horizontal="right" vertical="center" wrapText="1"/>
    </xf>
    <xf numFmtId="0" fontId="22" fillId="0" borderId="75" xfId="0" applyFont="1" applyBorder="1" applyAlignment="1">
      <alignment vertical="center"/>
    </xf>
    <xf numFmtId="49" fontId="27" fillId="0" borderId="0" xfId="45" applyNumberFormat="1" applyFont="1" applyAlignment="1">
      <alignment vertical="center"/>
    </xf>
    <xf numFmtId="4" fontId="25" fillId="0" borderId="0" xfId="0" applyNumberFormat="1" applyFont="1" applyFill="1" applyBorder="1" applyAlignment="1">
      <alignment horizontal="right" vertical="center" wrapText="1"/>
    </xf>
    <xf numFmtId="4" fontId="41" fillId="37" borderId="34" xfId="0" applyNumberFormat="1" applyFont="1" applyFill="1" applyBorder="1" applyAlignment="1">
      <alignment vertical="center" wrapText="1"/>
    </xf>
    <xf numFmtId="4" fontId="41" fillId="32" borderId="34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4" fontId="30" fillId="0" borderId="0" xfId="0" applyNumberFormat="1" applyFont="1" applyFill="1" applyBorder="1" applyAlignment="1">
      <alignment vertical="center" wrapText="1"/>
    </xf>
    <xf numFmtId="0" fontId="6" fillId="0" borderId="0" xfId="45" applyFill="1" applyBorder="1" applyAlignment="1">
      <alignment vertical="center" wrapText="1"/>
    </xf>
    <xf numFmtId="0" fontId="22" fillId="0" borderId="0" xfId="0" applyFont="1" applyFill="1" applyBorder="1" applyAlignment="1">
      <alignment vertical="top"/>
    </xf>
    <xf numFmtId="0" fontId="51" fillId="0" borderId="0" xfId="0" applyFont="1" applyAlignment="1"/>
    <xf numFmtId="164" fontId="22" fillId="0" borderId="0" xfId="0" applyNumberFormat="1" applyFont="1" applyFill="1" applyBorder="1"/>
    <xf numFmtId="4" fontId="22" fillId="0" borderId="0" xfId="0" applyNumberFormat="1" applyFont="1" applyFill="1" applyBorder="1" applyAlignment="1">
      <alignment horizontal="right"/>
    </xf>
    <xf numFmtId="4" fontId="6" fillId="0" borderId="0" xfId="40" applyNumberFormat="1" applyFill="1" applyBorder="1"/>
    <xf numFmtId="0" fontId="22" fillId="0" borderId="0" xfId="41" applyFont="1" applyBorder="1" applyAlignment="1">
      <alignment horizontal="left"/>
    </xf>
    <xf numFmtId="4" fontId="22" fillId="32" borderId="34" xfId="0" applyNumberFormat="1" applyFont="1" applyFill="1" applyBorder="1" applyAlignment="1">
      <alignment horizontal="right" vertical="center" wrapText="1"/>
    </xf>
    <xf numFmtId="4" fontId="28" fillId="31" borderId="27" xfId="40" applyNumberFormat="1" applyFont="1" applyFill="1" applyBorder="1"/>
    <xf numFmtId="4" fontId="28" fillId="31" borderId="26" xfId="40" applyNumberFormat="1" applyFont="1" applyFill="1" applyBorder="1"/>
    <xf numFmtId="4" fontId="28" fillId="31" borderId="40" xfId="40" applyNumberFormat="1" applyFont="1" applyFill="1" applyBorder="1"/>
    <xf numFmtId="4" fontId="28" fillId="31" borderId="53" xfId="40" applyNumberFormat="1" applyFont="1" applyFill="1" applyBorder="1"/>
    <xf numFmtId="4" fontId="28" fillId="31" borderId="61" xfId="40" applyNumberFormat="1" applyFont="1" applyFill="1" applyBorder="1"/>
    <xf numFmtId="4" fontId="28" fillId="31" borderId="86" xfId="40" applyNumberFormat="1" applyFont="1" applyFill="1" applyBorder="1"/>
    <xf numFmtId="4" fontId="60" fillId="39" borderId="18" xfId="0" applyNumberFormat="1" applyFont="1" applyFill="1" applyBorder="1" applyAlignment="1">
      <alignment horizontal="right" vertical="center" wrapText="1"/>
    </xf>
    <xf numFmtId="0" fontId="37" fillId="0" borderId="150" xfId="45" applyFont="1" applyFill="1" applyBorder="1" applyAlignment="1">
      <alignment horizontal="center" vertical="center" wrapText="1"/>
    </xf>
    <xf numFmtId="0" fontId="37" fillId="0" borderId="83" xfId="45" applyFont="1" applyFill="1" applyBorder="1" applyAlignment="1">
      <alignment horizontal="center" vertical="center" wrapText="1"/>
    </xf>
    <xf numFmtId="0" fontId="37" fillId="0" borderId="33" xfId="45" applyFont="1" applyFill="1" applyBorder="1" applyAlignment="1">
      <alignment horizontal="center" vertical="center" wrapText="1"/>
    </xf>
    <xf numFmtId="4" fontId="37" fillId="0" borderId="39" xfId="45" applyNumberFormat="1" applyFont="1" applyFill="1" applyBorder="1" applyAlignment="1">
      <alignment horizontal="center" vertical="center" wrapText="1"/>
    </xf>
    <xf numFmtId="4" fontId="22" fillId="37" borderId="25" xfId="0" applyNumberFormat="1" applyFont="1" applyFill="1" applyBorder="1" applyAlignment="1">
      <alignment vertical="center"/>
    </xf>
    <xf numFmtId="4" fontId="22" fillId="0" borderId="34" xfId="0" applyNumberFormat="1" applyFont="1" applyFill="1" applyBorder="1" applyAlignment="1">
      <alignment horizontal="left" vertical="center" wrapText="1"/>
    </xf>
    <xf numFmtId="0" fontId="28" fillId="0" borderId="40" xfId="41" applyFont="1" applyBorder="1" applyAlignment="1">
      <alignment horizontal="left"/>
    </xf>
    <xf numFmtId="4" fontId="29" fillId="37" borderId="18" xfId="30" applyNumberFormat="1" applyFont="1" applyFill="1" applyBorder="1" applyAlignment="1">
      <alignment vertical="center" wrapText="1"/>
    </xf>
    <xf numFmtId="4" fontId="25" fillId="37" borderId="25" xfId="30" applyNumberFormat="1" applyFont="1" applyFill="1" applyBorder="1" applyAlignment="1">
      <alignment vertical="center" wrapText="1"/>
    </xf>
    <xf numFmtId="4" fontId="25" fillId="37" borderId="69" xfId="30" applyNumberFormat="1" applyFont="1" applyFill="1" applyBorder="1" applyAlignment="1">
      <alignment vertical="center" wrapText="1"/>
    </xf>
    <xf numFmtId="4" fontId="25" fillId="37" borderId="40" xfId="30" applyNumberFormat="1" applyFont="1" applyFill="1" applyBorder="1" applyAlignment="1">
      <alignment vertical="center" wrapText="1"/>
    </xf>
    <xf numFmtId="4" fontId="25" fillId="37" borderId="52" xfId="30" applyNumberFormat="1" applyFont="1" applyFill="1" applyBorder="1" applyAlignment="1">
      <alignment vertical="center" wrapText="1"/>
    </xf>
    <xf numFmtId="4" fontId="25" fillId="37" borderId="48" xfId="30" applyNumberFormat="1" applyFont="1" applyFill="1" applyBorder="1" applyAlignment="1">
      <alignment vertical="center" wrapText="1"/>
    </xf>
    <xf numFmtId="0" fontId="6" fillId="0" borderId="0" xfId="30" applyAlignment="1">
      <alignment vertical="center"/>
    </xf>
    <xf numFmtId="0" fontId="0" fillId="0" borderId="0" xfId="0" applyAlignment="1">
      <alignment vertical="center"/>
    </xf>
    <xf numFmtId="0" fontId="22" fillId="0" borderId="81" xfId="41" applyFont="1" applyFill="1" applyBorder="1" applyAlignment="1">
      <alignment horizontal="center"/>
    </xf>
    <xf numFmtId="0" fontId="28" fillId="0" borderId="82" xfId="41" applyFont="1" applyFill="1" applyBorder="1" applyAlignment="1">
      <alignment horizontal="center"/>
    </xf>
    <xf numFmtId="4" fontId="22" fillId="0" borderId="0" xfId="30" applyNumberFormat="1" applyFont="1" applyBorder="1"/>
    <xf numFmtId="49" fontId="25" fillId="0" borderId="0" xfId="45" applyNumberFormat="1" applyFont="1" applyFill="1" applyBorder="1" applyAlignment="1">
      <alignment horizontal="center"/>
    </xf>
    <xf numFmtId="49" fontId="25" fillId="0" borderId="0" xfId="45" applyNumberFormat="1" applyFont="1" applyFill="1" applyAlignment="1">
      <alignment vertical="center"/>
    </xf>
    <xf numFmtId="49" fontId="25" fillId="0" borderId="0" xfId="45" applyNumberFormat="1" applyFont="1" applyFill="1" applyAlignment="1">
      <alignment vertical="center" wrapText="1"/>
    </xf>
    <xf numFmtId="0" fontId="25" fillId="0" borderId="0" xfId="49" applyFont="1" applyFill="1" applyAlignment="1"/>
    <xf numFmtId="0" fontId="25" fillId="0" borderId="0" xfId="45" applyFont="1" applyAlignment="1"/>
    <xf numFmtId="0" fontId="25" fillId="0" borderId="0" xfId="49" applyFont="1" applyFill="1" applyAlignment="1">
      <alignment vertical="center"/>
    </xf>
    <xf numFmtId="0" fontId="25" fillId="0" borderId="0" xfId="0" applyFont="1" applyAlignment="1">
      <alignment horizontal="center"/>
    </xf>
    <xf numFmtId="49" fontId="25" fillId="0" borderId="0" xfId="45" applyNumberFormat="1" applyFont="1" applyFill="1" applyAlignment="1"/>
    <xf numFmtId="0" fontId="30" fillId="0" borderId="0" xfId="0" applyFont="1" applyAlignment="1">
      <alignment vertical="center"/>
    </xf>
    <xf numFmtId="4" fontId="31" fillId="0" borderId="0" xfId="38" applyNumberFormat="1" applyFont="1" applyAlignment="1">
      <alignment horizontal="center"/>
    </xf>
    <xf numFmtId="4" fontId="52" fillId="0" borderId="0" xfId="38" applyNumberFormat="1" applyFont="1" applyAlignment="1">
      <alignment horizontal="center"/>
    </xf>
    <xf numFmtId="4" fontId="25" fillId="0" borderId="0" xfId="38" applyNumberFormat="1" applyFont="1" applyAlignment="1">
      <alignment horizontal="center"/>
    </xf>
    <xf numFmtId="4" fontId="61" fillId="0" borderId="10" xfId="38" applyNumberFormat="1" applyFont="1" applyBorder="1" applyAlignment="1">
      <alignment horizontal="center"/>
    </xf>
    <xf numFmtId="4" fontId="22" fillId="0" borderId="81" xfId="38" applyNumberFormat="1" applyFont="1" applyBorder="1" applyAlignment="1">
      <alignment horizontal="center" vertical="center" wrapText="1"/>
    </xf>
    <xf numFmtId="4" fontId="52" fillId="0" borderId="0" xfId="38" applyNumberFormat="1" applyFont="1" applyAlignment="1"/>
    <xf numFmtId="49" fontId="24" fillId="0" borderId="0" xfId="45" applyNumberFormat="1" applyFont="1" applyFill="1" applyBorder="1" applyAlignment="1">
      <alignment horizontal="center" wrapText="1"/>
    </xf>
    <xf numFmtId="0" fontId="22" fillId="0" borderId="169" xfId="48" applyFont="1" applyBorder="1" applyAlignment="1">
      <alignment wrapText="1"/>
    </xf>
    <xf numFmtId="0" fontId="22" fillId="0" borderId="14" xfId="48" applyFont="1" applyBorder="1" applyAlignment="1">
      <alignment wrapText="1"/>
    </xf>
    <xf numFmtId="0" fontId="30" fillId="0" borderId="14" xfId="48" applyFont="1" applyBorder="1" applyAlignment="1">
      <alignment wrapText="1"/>
    </xf>
    <xf numFmtId="0" fontId="30" fillId="0" borderId="47" xfId="48" applyFont="1" applyBorder="1" applyAlignment="1">
      <alignment wrapText="1"/>
    </xf>
    <xf numFmtId="0" fontId="22" fillId="0" borderId="22" xfId="48" applyFont="1" applyBorder="1" applyAlignment="1">
      <alignment wrapText="1"/>
    </xf>
    <xf numFmtId="0" fontId="22" fillId="0" borderId="101" xfId="48" applyFont="1" applyBorder="1" applyAlignment="1">
      <alignment wrapText="1"/>
    </xf>
    <xf numFmtId="0" fontId="30" fillId="0" borderId="101" xfId="48" applyFont="1" applyBorder="1" applyAlignment="1">
      <alignment wrapText="1"/>
    </xf>
    <xf numFmtId="0" fontId="22" fillId="0" borderId="55" xfId="48" applyFont="1" applyBorder="1" applyAlignment="1">
      <alignment wrapText="1"/>
    </xf>
    <xf numFmtId="0" fontId="22" fillId="0" borderId="170" xfId="48" applyFont="1" applyBorder="1" applyAlignment="1">
      <alignment wrapText="1"/>
    </xf>
    <xf numFmtId="0" fontId="22" fillId="0" borderId="109" xfId="48" applyFont="1" applyBorder="1" applyAlignment="1">
      <alignment wrapText="1"/>
    </xf>
    <xf numFmtId="0" fontId="69" fillId="0" borderId="0" xfId="45" applyFont="1" applyFill="1" applyBorder="1" applyAlignment="1">
      <alignment vertical="center" wrapText="1"/>
    </xf>
    <xf numFmtId="0" fontId="27" fillId="0" borderId="0" xfId="49" applyFont="1" applyFill="1" applyAlignment="1">
      <alignment wrapText="1"/>
    </xf>
    <xf numFmtId="0" fontId="23" fillId="0" borderId="0" xfId="45" applyFont="1" applyAlignment="1">
      <alignment wrapText="1"/>
    </xf>
    <xf numFmtId="0" fontId="22" fillId="0" borderId="15" xfId="45" applyFont="1" applyBorder="1" applyAlignment="1">
      <alignment wrapText="1"/>
    </xf>
    <xf numFmtId="0" fontId="22" fillId="0" borderId="64" xfId="45" applyFont="1" applyFill="1" applyBorder="1" applyAlignment="1">
      <alignment vertical="top" wrapText="1"/>
    </xf>
    <xf numFmtId="0" fontId="30" fillId="0" borderId="36" xfId="45" applyFont="1" applyBorder="1" applyAlignment="1">
      <alignment vertical="center" wrapText="1"/>
    </xf>
    <xf numFmtId="0" fontId="22" fillId="0" borderId="55" xfId="48" applyFont="1" applyBorder="1" applyAlignment="1">
      <alignment horizontal="left" vertical="center" wrapText="1"/>
    </xf>
    <xf numFmtId="4" fontId="22" fillId="31" borderId="153" xfId="37" applyNumberFormat="1" applyFont="1" applyFill="1" applyBorder="1" applyAlignment="1">
      <alignment vertical="center"/>
    </xf>
    <xf numFmtId="0" fontId="22" fillId="0" borderId="148" xfId="48" applyFont="1" applyBorder="1" applyAlignment="1">
      <alignment horizontal="center" vertical="center"/>
    </xf>
    <xf numFmtId="49" fontId="22" fillId="0" borderId="112" xfId="48" applyNumberFormat="1" applyFont="1" applyBorder="1" applyAlignment="1">
      <alignment horizontal="center" vertical="center"/>
    </xf>
    <xf numFmtId="4" fontId="22" fillId="0" borderId="153" xfId="37" applyNumberFormat="1" applyFont="1" applyFill="1" applyBorder="1" applyAlignment="1">
      <alignment horizontal="center" vertical="center"/>
    </xf>
    <xf numFmtId="4" fontId="30" fillId="31" borderId="52" xfId="48" applyNumberFormat="1" applyFont="1" applyFill="1" applyBorder="1" applyAlignment="1">
      <alignment horizontal="center" vertical="center"/>
    </xf>
    <xf numFmtId="4" fontId="22" fillId="31" borderId="48" xfId="0" applyNumberFormat="1" applyFont="1" applyFill="1" applyBorder="1" applyAlignment="1">
      <alignment vertical="center"/>
    </xf>
    <xf numFmtId="0" fontId="22" fillId="0" borderId="123" xfId="45" applyFont="1" applyFill="1" applyBorder="1" applyAlignment="1">
      <alignment horizontal="center" vertical="center"/>
    </xf>
    <xf numFmtId="49" fontId="22" fillId="0" borderId="98" xfId="45" applyNumberFormat="1" applyFont="1" applyFill="1" applyBorder="1" applyAlignment="1">
      <alignment horizontal="center" vertical="center"/>
    </xf>
    <xf numFmtId="0" fontId="22" fillId="0" borderId="65" xfId="45" applyFont="1" applyFill="1" applyBorder="1" applyAlignment="1">
      <alignment horizontal="left" vertical="center" wrapText="1"/>
    </xf>
    <xf numFmtId="4" fontId="30" fillId="31" borderId="25" xfId="0" applyNumberFormat="1" applyFont="1" applyFill="1" applyBorder="1" applyAlignment="1">
      <alignment horizontal="center" vertical="center"/>
    </xf>
    <xf numFmtId="4" fontId="30" fillId="37" borderId="25" xfId="0" applyNumberFormat="1" applyFont="1" applyFill="1" applyBorder="1" applyAlignment="1">
      <alignment horizontal="center" vertical="center"/>
    </xf>
    <xf numFmtId="4" fontId="30" fillId="32" borderId="25" xfId="0" applyNumberFormat="1" applyFont="1" applyFill="1" applyBorder="1" applyAlignment="1">
      <alignment horizontal="center" vertical="center"/>
    </xf>
    <xf numFmtId="165" fontId="71" fillId="31" borderId="53" xfId="45" applyNumberFormat="1" applyFont="1" applyFill="1" applyBorder="1" applyAlignment="1">
      <alignment horizontal="right" vertical="center"/>
    </xf>
    <xf numFmtId="4" fontId="71" fillId="32" borderId="52" xfId="45" applyNumberFormat="1" applyFont="1" applyFill="1" applyBorder="1" applyAlignment="1">
      <alignment horizontal="right" vertical="center" wrapText="1"/>
    </xf>
    <xf numFmtId="0" fontId="22" fillId="0" borderId="75" xfId="0" applyFont="1" applyFill="1" applyBorder="1" applyAlignment="1">
      <alignment vertical="center" wrapText="1"/>
    </xf>
    <xf numFmtId="0" fontId="22" fillId="0" borderId="135" xfId="45" applyFont="1" applyFill="1" applyBorder="1" applyAlignment="1">
      <alignment horizontal="center" vertical="center"/>
    </xf>
    <xf numFmtId="0" fontId="22" fillId="0" borderId="16" xfId="45" applyFont="1" applyFill="1" applyBorder="1" applyAlignment="1">
      <alignment vertical="center" wrapText="1"/>
    </xf>
    <xf numFmtId="4" fontId="22" fillId="0" borderId="0" xfId="0" applyNumberFormat="1" applyFont="1" applyFill="1" applyAlignment="1">
      <alignment horizontal="center" vertical="center"/>
    </xf>
    <xf numFmtId="4" fontId="22" fillId="0" borderId="0" xfId="48" applyNumberFormat="1" applyFont="1" applyFill="1" applyBorder="1" applyAlignment="1">
      <alignment horizontal="center" vertical="center"/>
    </xf>
    <xf numFmtId="0" fontId="37" fillId="0" borderId="36" xfId="45" applyFont="1" applyFill="1" applyBorder="1" applyAlignment="1">
      <alignment horizontal="left" vertical="center" wrapText="1"/>
    </xf>
    <xf numFmtId="0" fontId="22" fillId="33" borderId="89" xfId="48" applyFont="1" applyFill="1" applyBorder="1" applyAlignment="1">
      <alignment vertical="center" wrapText="1"/>
    </xf>
    <xf numFmtId="4" fontId="85" fillId="31" borderId="151" xfId="48" applyNumberFormat="1" applyFont="1" applyFill="1" applyBorder="1" applyAlignment="1">
      <alignment vertical="center"/>
    </xf>
    <xf numFmtId="0" fontId="85" fillId="0" borderId="67" xfId="37" applyFont="1" applyFill="1" applyBorder="1" applyAlignment="1">
      <alignment horizontal="center" vertical="center"/>
    </xf>
    <xf numFmtId="49" fontId="85" fillId="0" borderId="96" xfId="48" applyNumberFormat="1" applyFont="1" applyFill="1" applyBorder="1" applyAlignment="1">
      <alignment horizontal="center" vertical="center"/>
    </xf>
    <xf numFmtId="0" fontId="85" fillId="0" borderId="79" xfId="48" applyFont="1" applyFill="1" applyBorder="1" applyAlignment="1">
      <alignment vertical="center" wrapText="1"/>
    </xf>
    <xf numFmtId="4" fontId="85" fillId="37" borderId="50" xfId="48" applyNumberFormat="1" applyFont="1" applyFill="1" applyBorder="1" applyAlignment="1">
      <alignment vertical="center"/>
    </xf>
    <xf numFmtId="4" fontId="85" fillId="32" borderId="50" xfId="48" applyNumberFormat="1" applyFont="1" applyFill="1" applyBorder="1" applyAlignment="1">
      <alignment vertical="center"/>
    </xf>
    <xf numFmtId="4" fontId="71" fillId="0" borderId="62" xfId="0" applyNumberFormat="1" applyFont="1" applyFill="1" applyBorder="1" applyAlignment="1">
      <alignment horizontal="center" vertical="center" wrapText="1"/>
    </xf>
    <xf numFmtId="0" fontId="71" fillId="0" borderId="0" xfId="0" applyFont="1" applyFill="1" applyAlignment="1">
      <alignment vertical="center"/>
    </xf>
    <xf numFmtId="4" fontId="71" fillId="0" borderId="0" xfId="0" applyNumberFormat="1" applyFont="1" applyFill="1" applyAlignment="1">
      <alignment vertical="center"/>
    </xf>
    <xf numFmtId="0" fontId="71" fillId="0" borderId="0" xfId="0" applyFont="1" applyAlignment="1">
      <alignment vertical="center"/>
    </xf>
    <xf numFmtId="4" fontId="85" fillId="31" borderId="48" xfId="48" applyNumberFormat="1" applyFont="1" applyFill="1" applyBorder="1" applyAlignment="1">
      <alignment vertical="center"/>
    </xf>
    <xf numFmtId="0" fontId="85" fillId="0" borderId="0" xfId="37" applyFont="1" applyFill="1" applyBorder="1" applyAlignment="1">
      <alignment horizontal="center" vertical="center"/>
    </xf>
    <xf numFmtId="49" fontId="85" fillId="0" borderId="11" xfId="48" applyNumberFormat="1" applyFont="1" applyFill="1" applyBorder="1" applyAlignment="1">
      <alignment horizontal="center" vertical="center"/>
    </xf>
    <xf numFmtId="0" fontId="85" fillId="0" borderId="0" xfId="48" applyFont="1" applyFill="1" applyBorder="1" applyAlignment="1">
      <alignment vertical="center" wrapText="1"/>
    </xf>
    <xf numFmtId="4" fontId="85" fillId="37" borderId="48" xfId="48" applyNumberFormat="1" applyFont="1" applyFill="1" applyBorder="1" applyAlignment="1">
      <alignment vertical="center"/>
    </xf>
    <xf numFmtId="4" fontId="85" fillId="32" borderId="48" xfId="48" applyNumberFormat="1" applyFont="1" applyFill="1" applyBorder="1" applyAlignment="1">
      <alignment vertical="center"/>
    </xf>
    <xf numFmtId="4" fontId="71" fillId="0" borderId="48" xfId="0" applyNumberFormat="1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4" fontId="85" fillId="0" borderId="0" xfId="48" applyNumberFormat="1" applyFont="1" applyFill="1" applyBorder="1" applyAlignment="1">
      <alignment vertical="center"/>
    </xf>
    <xf numFmtId="49" fontId="85" fillId="33" borderId="11" xfId="48" applyNumberFormat="1" applyFont="1" applyFill="1" applyBorder="1" applyAlignment="1">
      <alignment horizontal="center" vertical="center"/>
    </xf>
    <xf numFmtId="0" fontId="85" fillId="33" borderId="0" xfId="48" applyFont="1" applyFill="1" applyBorder="1" applyAlignment="1">
      <alignment vertical="center" wrapText="1"/>
    </xf>
    <xf numFmtId="4" fontId="71" fillId="0" borderId="0" xfId="48" applyNumberFormat="1" applyFont="1" applyFill="1" applyBorder="1" applyAlignment="1">
      <alignment vertical="center"/>
    </xf>
    <xf numFmtId="0" fontId="22" fillId="0" borderId="63" xfId="0" applyFont="1" applyFill="1" applyBorder="1" applyAlignment="1">
      <alignment horizontal="center" vertical="center" wrapText="1"/>
    </xf>
    <xf numFmtId="0" fontId="22" fillId="0" borderId="64" xfId="0" applyFont="1" applyFill="1" applyBorder="1" applyAlignment="1">
      <alignment vertical="center" wrapText="1"/>
    </xf>
    <xf numFmtId="4" fontId="22" fillId="0" borderId="63" xfId="0" applyNumberFormat="1" applyFont="1" applyFill="1" applyBorder="1" applyAlignment="1">
      <alignment vertical="center" wrapText="1"/>
    </xf>
    <xf numFmtId="4" fontId="22" fillId="0" borderId="64" xfId="0" applyNumberFormat="1" applyFont="1" applyFill="1" applyBorder="1" applyAlignment="1">
      <alignment vertical="center"/>
    </xf>
    <xf numFmtId="0" fontId="22" fillId="33" borderId="17" xfId="0" applyFont="1" applyFill="1" applyBorder="1" applyAlignment="1">
      <alignment vertical="center" wrapText="1"/>
    </xf>
    <xf numFmtId="4" fontId="37" fillId="0" borderId="36" xfId="0" applyNumberFormat="1" applyFont="1" applyFill="1" applyBorder="1" applyAlignment="1">
      <alignment horizontal="center" vertical="center" wrapText="1"/>
    </xf>
    <xf numFmtId="4" fontId="37" fillId="37" borderId="18" xfId="0" applyNumberFormat="1" applyFont="1" applyFill="1" applyBorder="1" applyAlignment="1">
      <alignment horizontal="center" vertical="center" wrapText="1"/>
    </xf>
    <xf numFmtId="4" fontId="37" fillId="31" borderId="25" xfId="45" applyNumberFormat="1" applyFont="1" applyFill="1" applyBorder="1" applyAlignment="1">
      <alignment horizontal="center" vertical="center" wrapText="1"/>
    </xf>
    <xf numFmtId="0" fontId="37" fillId="0" borderId="60" xfId="45" applyFont="1" applyFill="1" applyBorder="1" applyAlignment="1">
      <alignment horizontal="center" vertical="center" wrapText="1"/>
    </xf>
    <xf numFmtId="0" fontId="37" fillId="0" borderId="10" xfId="45" applyFont="1" applyFill="1" applyBorder="1" applyAlignment="1">
      <alignment horizontal="center" vertical="center" wrapText="1"/>
    </xf>
    <xf numFmtId="0" fontId="37" fillId="0" borderId="30" xfId="45" applyFont="1" applyFill="1" applyBorder="1" applyAlignment="1">
      <alignment horizontal="center" vertical="center" wrapText="1"/>
    </xf>
    <xf numFmtId="4" fontId="37" fillId="37" borderId="25" xfId="45" applyNumberFormat="1" applyFont="1" applyFill="1" applyBorder="1" applyAlignment="1">
      <alignment horizontal="center" vertical="center" wrapText="1"/>
    </xf>
    <xf numFmtId="4" fontId="37" fillId="32" borderId="25" xfId="45" applyNumberFormat="1" applyFont="1" applyFill="1" applyBorder="1" applyAlignment="1">
      <alignment horizontal="center" vertical="center" wrapText="1"/>
    </xf>
    <xf numFmtId="4" fontId="22" fillId="0" borderId="149" xfId="45" applyNumberFormat="1" applyFont="1" applyFill="1" applyBorder="1" applyAlignment="1">
      <alignment horizontal="center" vertical="center" wrapText="1"/>
    </xf>
    <xf numFmtId="49" fontId="25" fillId="0" borderId="0" xfId="45" applyNumberFormat="1" applyFont="1" applyFill="1" applyBorder="1" applyAlignment="1">
      <alignment horizontal="center" vertical="center"/>
    </xf>
    <xf numFmtId="49" fontId="25" fillId="0" borderId="0" xfId="45" applyNumberFormat="1" applyFont="1" applyAlignment="1">
      <alignment vertical="center"/>
    </xf>
    <xf numFmtId="0" fontId="89" fillId="31" borderId="25" xfId="0" applyFont="1" applyFill="1" applyBorder="1" applyAlignment="1">
      <alignment horizontal="center"/>
    </xf>
    <xf numFmtId="0" fontId="89" fillId="0" borderId="90" xfId="0" applyFont="1" applyBorder="1"/>
    <xf numFmtId="0" fontId="89" fillId="0" borderId="90" xfId="0" applyFont="1" applyBorder="1" applyAlignment="1">
      <alignment horizontal="center"/>
    </xf>
    <xf numFmtId="0" fontId="89" fillId="37" borderId="25" xfId="0" applyFont="1" applyFill="1" applyBorder="1" applyAlignment="1">
      <alignment horizontal="center"/>
    </xf>
    <xf numFmtId="0" fontId="89" fillId="32" borderId="25" xfId="0" applyFont="1" applyFill="1" applyBorder="1" applyAlignment="1">
      <alignment horizontal="center"/>
    </xf>
    <xf numFmtId="0" fontId="25" fillId="0" borderId="51" xfId="0" applyFont="1" applyBorder="1"/>
    <xf numFmtId="0" fontId="22" fillId="0" borderId="63" xfId="48" applyFont="1" applyFill="1" applyBorder="1" applyAlignment="1">
      <alignment vertical="center"/>
    </xf>
    <xf numFmtId="0" fontId="22" fillId="33" borderId="53" xfId="37" applyFont="1" applyFill="1" applyBorder="1" applyAlignment="1">
      <alignment horizontal="center" vertical="center"/>
    </xf>
    <xf numFmtId="49" fontId="22" fillId="33" borderId="17" xfId="48" applyNumberFormat="1" applyFont="1" applyFill="1" applyBorder="1" applyAlignment="1">
      <alignment horizontal="center" vertical="center"/>
    </xf>
    <xf numFmtId="0" fontId="22" fillId="33" borderId="31" xfId="48" applyFont="1" applyFill="1" applyBorder="1" applyAlignment="1">
      <alignment vertical="center"/>
    </xf>
    <xf numFmtId="4" fontId="22" fillId="33" borderId="75" xfId="0" applyNumberFormat="1" applyFont="1" applyFill="1" applyBorder="1" applyAlignment="1">
      <alignment horizontal="center" vertical="center" wrapText="1"/>
    </xf>
    <xf numFmtId="0" fontId="22" fillId="0" borderId="158" xfId="0" applyFont="1" applyBorder="1" applyAlignment="1">
      <alignment vertical="center" wrapText="1"/>
    </xf>
    <xf numFmtId="0" fontId="22" fillId="0" borderId="140" xfId="45" applyFont="1" applyBorder="1" applyAlignment="1">
      <alignment horizontal="center" vertical="center"/>
    </xf>
    <xf numFmtId="49" fontId="22" fillId="0" borderId="113" xfId="0" applyNumberFormat="1" applyFont="1" applyBorder="1" applyAlignment="1">
      <alignment horizontal="center" vertical="center"/>
    </xf>
    <xf numFmtId="0" fontId="30" fillId="0" borderId="26" xfId="45" applyFont="1" applyFill="1" applyBorder="1" applyAlignment="1">
      <alignment horizontal="center"/>
    </xf>
    <xf numFmtId="49" fontId="30" fillId="0" borderId="16" xfId="45" applyNumberFormat="1" applyFont="1" applyFill="1" applyBorder="1" applyAlignment="1">
      <alignment horizontal="center"/>
    </xf>
    <xf numFmtId="0" fontId="30" fillId="0" borderId="31" xfId="45" applyFont="1" applyFill="1" applyBorder="1"/>
    <xf numFmtId="0" fontId="30" fillId="0" borderId="31" xfId="45" applyFont="1" applyFill="1" applyBorder="1" applyAlignment="1">
      <alignment vertical="center" wrapText="1"/>
    </xf>
    <xf numFmtId="0" fontId="22" fillId="0" borderId="28" xfId="45" applyFont="1" applyFill="1" applyBorder="1" applyAlignment="1">
      <alignment horizontal="left"/>
    </xf>
    <xf numFmtId="4" fontId="22" fillId="37" borderId="61" xfId="45" applyNumberFormat="1" applyFont="1" applyFill="1" applyBorder="1"/>
    <xf numFmtId="4" fontId="22" fillId="32" borderId="61" xfId="45" applyNumberFormat="1" applyFont="1" applyFill="1" applyBorder="1"/>
    <xf numFmtId="4" fontId="30" fillId="31" borderId="61" xfId="34" applyNumberFormat="1" applyFont="1" applyFill="1" applyBorder="1" applyAlignment="1">
      <alignment vertical="center" wrapText="1"/>
    </xf>
    <xf numFmtId="4" fontId="22" fillId="31" borderId="61" xfId="34" applyNumberFormat="1" applyFont="1" applyFill="1" applyBorder="1" applyAlignment="1">
      <alignment vertical="center" wrapText="1"/>
    </xf>
    <xf numFmtId="4" fontId="22" fillId="31" borderId="61" xfId="34" applyNumberFormat="1" applyFont="1" applyFill="1" applyBorder="1" applyAlignment="1">
      <alignment horizontal="center" vertical="center" wrapText="1"/>
    </xf>
    <xf numFmtId="4" fontId="22" fillId="31" borderId="80" xfId="34" applyNumberFormat="1" applyFont="1" applyFill="1" applyBorder="1" applyAlignment="1">
      <alignment vertical="center" wrapText="1"/>
    </xf>
    <xf numFmtId="0" fontId="30" fillId="0" borderId="12" xfId="45" applyNumberFormat="1" applyFont="1" applyFill="1" applyBorder="1" applyAlignment="1">
      <alignment horizontal="center"/>
    </xf>
    <xf numFmtId="0" fontId="30" fillId="0" borderId="60" xfId="45" applyFont="1" applyFill="1" applyBorder="1" applyAlignment="1">
      <alignment vertical="center" wrapText="1"/>
    </xf>
    <xf numFmtId="0" fontId="22" fillId="0" borderId="105" xfId="45" applyFont="1" applyFill="1" applyBorder="1" applyAlignment="1">
      <alignment vertical="center" wrapText="1"/>
    </xf>
    <xf numFmtId="0" fontId="22" fillId="0" borderId="124" xfId="49" applyFont="1" applyBorder="1" applyAlignment="1">
      <alignment vertical="center" wrapText="1"/>
    </xf>
    <xf numFmtId="0" fontId="22" fillId="0" borderId="125" xfId="49" applyFont="1" applyBorder="1" applyAlignment="1">
      <alignment vertical="center" wrapText="1"/>
    </xf>
    <xf numFmtId="0" fontId="22" fillId="0" borderId="55" xfId="49" applyFont="1" applyBorder="1" applyAlignment="1">
      <alignment vertical="center" wrapText="1"/>
    </xf>
    <xf numFmtId="0" fontId="22" fillId="0" borderId="109" xfId="49" applyFont="1" applyBorder="1" applyAlignment="1">
      <alignment vertical="center" wrapText="1"/>
    </xf>
    <xf numFmtId="0" fontId="30" fillId="0" borderId="30" xfId="45" applyFont="1" applyBorder="1" applyAlignment="1">
      <alignment vertical="center" wrapText="1"/>
    </xf>
    <xf numFmtId="0" fontId="30" fillId="0" borderId="16" xfId="45" applyFont="1" applyBorder="1" applyAlignment="1">
      <alignment vertical="center" wrapText="1"/>
    </xf>
    <xf numFmtId="0" fontId="22" fillId="0" borderId="150" xfId="0" applyFont="1" applyBorder="1" applyAlignment="1">
      <alignment vertical="center" wrapText="1"/>
    </xf>
    <xf numFmtId="0" fontId="30" fillId="0" borderId="17" xfId="45" applyFont="1" applyFill="1" applyBorder="1" applyAlignment="1">
      <alignment vertical="center" wrapText="1"/>
    </xf>
    <xf numFmtId="0" fontId="25" fillId="0" borderId="101" xfId="48" applyFont="1" applyBorder="1" applyAlignment="1">
      <alignment vertical="center" wrapText="1"/>
    </xf>
    <xf numFmtId="0" fontId="30" fillId="0" borderId="60" xfId="45" applyFont="1" applyBorder="1" applyAlignment="1">
      <alignment vertical="center" wrapText="1"/>
    </xf>
    <xf numFmtId="0" fontId="22" fillId="0" borderId="0" xfId="49" applyFont="1" applyAlignment="1">
      <alignment horizontal="center" vertical="center" wrapText="1"/>
    </xf>
    <xf numFmtId="0" fontId="73" fillId="0" borderId="36" xfId="49" applyFont="1" applyFill="1" applyBorder="1" applyAlignment="1">
      <alignment horizontal="center" vertical="center" wrapText="1"/>
    </xf>
    <xf numFmtId="4" fontId="28" fillId="33" borderId="86" xfId="40" applyNumberFormat="1" applyFont="1" applyFill="1" applyBorder="1" applyAlignment="1">
      <alignment vertical="center"/>
    </xf>
    <xf numFmtId="0" fontId="28" fillId="33" borderId="54" xfId="40" applyFont="1" applyFill="1" applyBorder="1" applyAlignment="1">
      <alignment horizontal="center" vertical="center"/>
    </xf>
    <xf numFmtId="0" fontId="22" fillId="33" borderId="63" xfId="40" applyFont="1" applyFill="1" applyBorder="1" applyAlignment="1">
      <alignment horizontal="center" vertical="center"/>
    </xf>
    <xf numFmtId="0" fontId="22" fillId="33" borderId="42" xfId="40" applyFont="1" applyFill="1" applyBorder="1" applyAlignment="1">
      <alignment horizontal="center" vertical="center"/>
    </xf>
    <xf numFmtId="0" fontId="22" fillId="0" borderId="86" xfId="0" applyFont="1" applyFill="1" applyBorder="1" applyAlignment="1">
      <alignment horizontal="left" vertical="center" wrapText="1"/>
    </xf>
    <xf numFmtId="4" fontId="28" fillId="32" borderId="69" xfId="40" applyNumberFormat="1" applyFont="1" applyFill="1" applyBorder="1" applyAlignment="1">
      <alignment vertical="center"/>
    </xf>
    <xf numFmtId="164" fontId="22" fillId="37" borderId="40" xfId="0" applyNumberFormat="1" applyFont="1" applyFill="1" applyBorder="1"/>
    <xf numFmtId="164" fontId="22" fillId="32" borderId="66" xfId="0" applyNumberFormat="1" applyFont="1" applyFill="1" applyBorder="1" applyAlignment="1">
      <alignment horizontal="right" vertical="center" wrapText="1"/>
    </xf>
    <xf numFmtId="164" fontId="22" fillId="32" borderId="75" xfId="0" applyNumberFormat="1" applyFont="1" applyFill="1" applyBorder="1" applyAlignment="1">
      <alignment horizontal="right" vertical="center" wrapText="1"/>
    </xf>
    <xf numFmtId="164" fontId="22" fillId="32" borderId="62" xfId="0" applyNumberFormat="1" applyFont="1" applyFill="1" applyBorder="1" applyAlignment="1">
      <alignment horizontal="right" vertical="center" wrapText="1"/>
    </xf>
    <xf numFmtId="164" fontId="22" fillId="37" borderId="25" xfId="0" applyNumberFormat="1" applyFont="1" applyFill="1" applyBorder="1"/>
    <xf numFmtId="164" fontId="22" fillId="32" borderId="167" xfId="0" applyNumberFormat="1" applyFont="1" applyFill="1" applyBorder="1" applyAlignment="1">
      <alignment horizontal="right" vertical="center" wrapText="1"/>
    </xf>
    <xf numFmtId="4" fontId="61" fillId="0" borderId="85" xfId="38" applyNumberFormat="1" applyFont="1" applyFill="1" applyBorder="1"/>
    <xf numFmtId="49" fontId="74" fillId="33" borderId="63" xfId="48" applyNumberFormat="1" applyFont="1" applyFill="1" applyBorder="1" applyAlignment="1">
      <alignment horizontal="center" vertical="center"/>
    </xf>
    <xf numFmtId="4" fontId="22" fillId="31" borderId="25" xfId="48" applyNumberFormat="1" applyFont="1" applyFill="1" applyBorder="1" applyAlignment="1">
      <alignment vertical="center"/>
    </xf>
    <xf numFmtId="0" fontId="22" fillId="0" borderId="90" xfId="37" applyFont="1" applyFill="1" applyBorder="1" applyAlignment="1">
      <alignment horizontal="center" vertical="center"/>
    </xf>
    <xf numFmtId="49" fontId="22" fillId="33" borderId="10" xfId="48" applyNumberFormat="1" applyFont="1" applyFill="1" applyBorder="1" applyAlignment="1">
      <alignment horizontal="center" vertical="center"/>
    </xf>
    <xf numFmtId="0" fontId="22" fillId="33" borderId="90" xfId="48" applyFont="1" applyFill="1" applyBorder="1" applyAlignment="1">
      <alignment vertical="center" wrapText="1"/>
    </xf>
    <xf numFmtId="4" fontId="22" fillId="37" borderId="25" xfId="48" applyNumberFormat="1" applyFont="1" applyFill="1" applyBorder="1" applyAlignment="1">
      <alignment vertical="center"/>
    </xf>
    <xf numFmtId="4" fontId="22" fillId="32" borderId="25" xfId="48" applyNumberFormat="1" applyFont="1" applyFill="1" applyBorder="1" applyAlignment="1">
      <alignment vertical="center"/>
    </xf>
    <xf numFmtId="0" fontId="30" fillId="0" borderId="49" xfId="45" applyFont="1" applyBorder="1" applyAlignment="1">
      <alignment horizontal="left" vertical="center"/>
    </xf>
    <xf numFmtId="0" fontId="22" fillId="0" borderId="53" xfId="37" applyFont="1" applyFill="1" applyBorder="1" applyAlignment="1">
      <alignment horizontal="center" vertical="center"/>
    </xf>
    <xf numFmtId="49" fontId="69" fillId="0" borderId="16" xfId="48" applyNumberFormat="1" applyFont="1" applyFill="1" applyBorder="1" applyAlignment="1">
      <alignment horizontal="center" vertical="center"/>
    </xf>
    <xf numFmtId="49" fontId="69" fillId="0" borderId="81" xfId="48" applyNumberFormat="1" applyFont="1" applyFill="1" applyBorder="1" applyAlignment="1">
      <alignment horizontal="center" vertical="center"/>
    </xf>
    <xf numFmtId="0" fontId="25" fillId="32" borderId="39" xfId="40" applyFont="1" applyFill="1" applyBorder="1" applyAlignment="1">
      <alignment horizontal="center"/>
    </xf>
    <xf numFmtId="4" fontId="22" fillId="32" borderId="69" xfId="0" applyNumberFormat="1" applyFont="1" applyFill="1" applyBorder="1" applyAlignment="1">
      <alignment horizontal="right"/>
    </xf>
    <xf numFmtId="4" fontId="28" fillId="32" borderId="18" xfId="40" applyNumberFormat="1" applyFont="1" applyFill="1" applyBorder="1"/>
    <xf numFmtId="0" fontId="22" fillId="0" borderId="13" xfId="0" applyFont="1" applyFill="1" applyBorder="1" applyAlignment="1">
      <alignment vertical="center" wrapText="1"/>
    </xf>
    <xf numFmtId="164" fontId="22" fillId="32" borderId="69" xfId="0" applyNumberFormat="1" applyFont="1" applyFill="1" applyBorder="1" applyAlignment="1">
      <alignment horizontal="right" vertical="center" wrapText="1"/>
    </xf>
    <xf numFmtId="164" fontId="22" fillId="0" borderId="78" xfId="45" applyNumberFormat="1" applyFont="1" applyFill="1" applyBorder="1" applyAlignment="1">
      <alignment horizontal="right" vertical="center" wrapText="1"/>
    </xf>
    <xf numFmtId="164" fontId="22" fillId="0" borderId="81" xfId="0" applyNumberFormat="1" applyFont="1" applyBorder="1" applyAlignment="1">
      <alignment vertical="center" wrapText="1"/>
    </xf>
    <xf numFmtId="0" fontId="22" fillId="0" borderId="81" xfId="0" applyFont="1" applyFill="1" applyBorder="1" applyAlignment="1">
      <alignment vertical="center" wrapText="1"/>
    </xf>
    <xf numFmtId="49" fontId="22" fillId="0" borderId="81" xfId="0" applyNumberFormat="1" applyFont="1" applyFill="1" applyBorder="1" applyAlignment="1">
      <alignment horizontal="center" vertical="center" wrapText="1"/>
    </xf>
    <xf numFmtId="0" fontId="22" fillId="0" borderId="71" xfId="0" applyFont="1" applyFill="1" applyBorder="1" applyAlignment="1">
      <alignment horizontal="center" vertical="center" wrapText="1"/>
    </xf>
    <xf numFmtId="164" fontId="22" fillId="31" borderId="69" xfId="0" applyNumberFormat="1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37" fillId="0" borderId="37" xfId="45" applyFont="1" applyBorder="1" applyAlignment="1">
      <alignment horizontal="center" vertical="center" wrapText="1"/>
    </xf>
    <xf numFmtId="0" fontId="37" fillId="0" borderId="38" xfId="45" applyFont="1" applyBorder="1" applyAlignment="1">
      <alignment horizontal="center" vertical="center" wrapText="1"/>
    </xf>
    <xf numFmtId="4" fontId="37" fillId="0" borderId="38" xfId="0" applyNumberFormat="1" applyFont="1" applyFill="1" applyBorder="1" applyAlignment="1">
      <alignment vertical="center" wrapText="1"/>
    </xf>
    <xf numFmtId="4" fontId="37" fillId="0" borderId="39" xfId="0" applyNumberFormat="1" applyFont="1" applyFill="1" applyBorder="1" applyAlignment="1">
      <alignment vertical="center" wrapText="1"/>
    </xf>
    <xf numFmtId="4" fontId="37" fillId="0" borderId="18" xfId="0" applyNumberFormat="1" applyFont="1" applyFill="1" applyBorder="1" applyAlignment="1">
      <alignment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vertical="center" wrapText="1"/>
    </xf>
    <xf numFmtId="164" fontId="22" fillId="0" borderId="10" xfId="0" applyNumberFormat="1" applyFont="1" applyBorder="1" applyAlignment="1">
      <alignment vertical="center" wrapText="1"/>
    </xf>
    <xf numFmtId="164" fontId="22" fillId="0" borderId="163" xfId="45" applyNumberFormat="1" applyFont="1" applyFill="1" applyBorder="1" applyAlignment="1">
      <alignment horizontal="right" vertical="center" wrapText="1"/>
    </xf>
    <xf numFmtId="164" fontId="22" fillId="0" borderId="13" xfId="0" applyNumberFormat="1" applyFont="1" applyBorder="1" applyAlignment="1">
      <alignment vertical="center" wrapText="1"/>
    </xf>
    <xf numFmtId="164" fontId="22" fillId="0" borderId="164" xfId="45" applyNumberFormat="1" applyFont="1" applyFill="1" applyBorder="1" applyAlignment="1">
      <alignment horizontal="right" vertical="center" wrapText="1"/>
    </xf>
    <xf numFmtId="164" fontId="22" fillId="0" borderId="165" xfId="45" applyNumberFormat="1" applyFont="1" applyFill="1" applyBorder="1" applyAlignment="1">
      <alignment horizontal="right" vertical="center" wrapText="1"/>
    </xf>
    <xf numFmtId="164" fontId="22" fillId="0" borderId="15" xfId="45" applyNumberFormat="1" applyFont="1" applyFill="1" applyBorder="1" applyAlignment="1">
      <alignment horizontal="right" vertical="center" wrapText="1"/>
    </xf>
    <xf numFmtId="0" fontId="37" fillId="0" borderId="36" xfId="45" applyFont="1" applyBorder="1" applyAlignment="1">
      <alignment horizontal="center" vertical="center" wrapText="1"/>
    </xf>
    <xf numFmtId="0" fontId="22" fillId="0" borderId="79" xfId="0" applyFont="1" applyFill="1" applyBorder="1" applyAlignment="1">
      <alignment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 wrapText="1"/>
    </xf>
    <xf numFmtId="164" fontId="22" fillId="0" borderId="96" xfId="0" applyNumberFormat="1" applyFont="1" applyBorder="1" applyAlignment="1">
      <alignment vertical="center" wrapText="1"/>
    </xf>
    <xf numFmtId="164" fontId="22" fillId="0" borderId="79" xfId="45" applyNumberFormat="1" applyFont="1" applyFill="1" applyBorder="1" applyAlignment="1">
      <alignment horizontal="right" vertical="center" wrapText="1"/>
    </xf>
    <xf numFmtId="4" fontId="37" fillId="0" borderId="23" xfId="0" applyNumberFormat="1" applyFont="1" applyFill="1" applyBorder="1" applyAlignment="1">
      <alignment vertical="center" wrapText="1"/>
    </xf>
    <xf numFmtId="164" fontId="22" fillId="31" borderId="25" xfId="0" applyNumberFormat="1" applyFont="1" applyFill="1" applyBorder="1" applyAlignment="1">
      <alignment vertical="center" wrapText="1"/>
    </xf>
    <xf numFmtId="164" fontId="22" fillId="31" borderId="40" xfId="0" applyNumberFormat="1" applyFont="1" applyFill="1" applyBorder="1" applyAlignment="1">
      <alignment vertical="center" wrapText="1"/>
    </xf>
    <xf numFmtId="164" fontId="22" fillId="31" borderId="50" xfId="0" applyNumberFormat="1" applyFont="1" applyFill="1" applyBorder="1" applyAlignment="1">
      <alignment vertical="center" wrapText="1"/>
    </xf>
    <xf numFmtId="164" fontId="22" fillId="37" borderId="80" xfId="0" applyNumberFormat="1" applyFont="1" applyFill="1" applyBorder="1"/>
    <xf numFmtId="4" fontId="22" fillId="0" borderId="72" xfId="45" applyNumberFormat="1" applyFont="1" applyFill="1" applyBorder="1" applyAlignment="1">
      <alignment horizontal="left" vertical="center" wrapText="1"/>
    </xf>
    <xf numFmtId="4" fontId="22" fillId="0" borderId="66" xfId="45" applyNumberFormat="1" applyFont="1" applyFill="1" applyBorder="1" applyAlignment="1">
      <alignment horizontal="left" vertical="center" wrapText="1"/>
    </xf>
    <xf numFmtId="4" fontId="30" fillId="31" borderId="53" xfId="34" applyNumberFormat="1" applyFont="1" applyFill="1" applyBorder="1" applyAlignment="1">
      <alignment vertical="center" wrapText="1"/>
    </xf>
    <xf numFmtId="4" fontId="30" fillId="0" borderId="17" xfId="45" applyNumberFormat="1" applyFont="1" applyFill="1" applyBorder="1" applyAlignment="1">
      <alignment horizontal="left" vertical="center" wrapText="1"/>
    </xf>
    <xf numFmtId="4" fontId="22" fillId="0" borderId="75" xfId="34" applyNumberFormat="1" applyFont="1" applyFill="1" applyBorder="1" applyAlignment="1">
      <alignment horizontal="center" vertical="center" wrapText="1"/>
    </xf>
    <xf numFmtId="0" fontId="22" fillId="0" borderId="0" xfId="34" applyFont="1" applyAlignment="1">
      <alignment vertical="center"/>
    </xf>
    <xf numFmtId="0" fontId="22" fillId="0" borderId="0" xfId="34" applyFont="1" applyBorder="1" applyAlignment="1">
      <alignment vertical="center"/>
    </xf>
    <xf numFmtId="0" fontId="22" fillId="0" borderId="58" xfId="45" applyFont="1" applyBorder="1" applyAlignment="1">
      <alignment horizontal="center" vertical="center"/>
    </xf>
    <xf numFmtId="0" fontId="30" fillId="0" borderId="12" xfId="37" applyFont="1" applyBorder="1" applyAlignment="1">
      <alignment horizontal="center" vertical="center"/>
    </xf>
    <xf numFmtId="49" fontId="30" fillId="0" borderId="13" xfId="48" applyNumberFormat="1" applyFont="1" applyBorder="1" applyAlignment="1">
      <alignment horizontal="center" vertical="center"/>
    </xf>
    <xf numFmtId="0" fontId="30" fillId="0" borderId="28" xfId="48" applyFont="1" applyFill="1" applyBorder="1" applyAlignment="1">
      <alignment vertical="center" wrapText="1"/>
    </xf>
    <xf numFmtId="0" fontId="30" fillId="0" borderId="26" xfId="37" applyFont="1" applyBorder="1" applyAlignment="1">
      <alignment horizontal="center" vertical="center"/>
    </xf>
    <xf numFmtId="49" fontId="30" fillId="0" borderId="16" xfId="48" applyNumberFormat="1" applyFont="1" applyBorder="1" applyAlignment="1">
      <alignment horizontal="center" vertical="center"/>
    </xf>
    <xf numFmtId="0" fontId="30" fillId="0" borderId="31" xfId="48" applyFont="1" applyFill="1" applyBorder="1" applyAlignment="1">
      <alignment vertical="center" wrapText="1"/>
    </xf>
    <xf numFmtId="4" fontId="30" fillId="37" borderId="52" xfId="48" applyNumberFormat="1" applyFont="1" applyFill="1" applyBorder="1" applyAlignment="1">
      <alignment horizontal="center" vertical="center"/>
    </xf>
    <xf numFmtId="4" fontId="30" fillId="32" borderId="52" xfId="48" applyNumberFormat="1" applyFont="1" applyFill="1" applyBorder="1" applyAlignment="1">
      <alignment horizontal="center" vertical="center"/>
    </xf>
    <xf numFmtId="0" fontId="30" fillId="0" borderId="59" xfId="45" applyFont="1" applyBorder="1" applyAlignment="1">
      <alignment horizontal="center" vertical="center"/>
    </xf>
    <xf numFmtId="4" fontId="30" fillId="32" borderId="25" xfId="45" applyNumberFormat="1" applyFont="1" applyFill="1" applyBorder="1" applyAlignment="1">
      <alignment vertical="center"/>
    </xf>
    <xf numFmtId="4" fontId="30" fillId="0" borderId="30" xfId="45" applyNumberFormat="1" applyFont="1" applyFill="1" applyBorder="1" applyAlignment="1">
      <alignment horizontal="center" vertical="center"/>
    </xf>
    <xf numFmtId="165" fontId="69" fillId="31" borderId="86" xfId="45" applyNumberFormat="1" applyFont="1" applyFill="1" applyBorder="1" applyAlignment="1">
      <alignment horizontal="right" vertical="center"/>
    </xf>
    <xf numFmtId="49" fontId="69" fillId="0" borderId="63" xfId="48" applyNumberFormat="1" applyFont="1" applyFill="1" applyBorder="1" applyAlignment="1">
      <alignment horizontal="right" vertical="center"/>
    </xf>
    <xf numFmtId="4" fontId="69" fillId="32" borderId="34" xfId="45" applyNumberFormat="1" applyFont="1" applyFill="1" applyBorder="1" applyAlignment="1">
      <alignment horizontal="right" vertical="center" wrapText="1"/>
    </xf>
    <xf numFmtId="0" fontId="30" fillId="0" borderId="90" xfId="48" applyFont="1" applyFill="1" applyBorder="1" applyAlignment="1">
      <alignment vertical="center" wrapText="1"/>
    </xf>
    <xf numFmtId="0" fontId="30" fillId="0" borderId="68" xfId="37" applyFont="1" applyBorder="1" applyAlignment="1">
      <alignment horizontal="center" vertical="center"/>
    </xf>
    <xf numFmtId="49" fontId="30" fillId="0" borderId="10" xfId="48" applyNumberFormat="1" applyFont="1" applyBorder="1" applyAlignment="1">
      <alignment horizontal="center" vertical="center"/>
    </xf>
    <xf numFmtId="4" fontId="22" fillId="31" borderId="40" xfId="37" applyNumberFormat="1" applyFont="1" applyFill="1" applyBorder="1" applyAlignment="1">
      <alignment vertical="center" wrapText="1"/>
    </xf>
    <xf numFmtId="0" fontId="22" fillId="0" borderId="61" xfId="48" applyFont="1" applyBorder="1" applyAlignment="1">
      <alignment horizontal="center" vertical="center" wrapText="1"/>
    </xf>
    <xf numFmtId="0" fontId="22" fillId="0" borderId="29" xfId="48" applyFont="1" applyBorder="1" applyAlignment="1">
      <alignment vertical="center" wrapText="1"/>
    </xf>
    <xf numFmtId="4" fontId="22" fillId="32" borderId="40" xfId="37" applyNumberFormat="1" applyFont="1" applyFill="1" applyBorder="1" applyAlignment="1">
      <alignment vertical="center" wrapText="1"/>
    </xf>
    <xf numFmtId="4" fontId="69" fillId="33" borderId="28" xfId="0" applyNumberFormat="1" applyFont="1" applyFill="1" applyBorder="1" applyAlignment="1">
      <alignment horizontal="center" vertical="center" wrapText="1"/>
    </xf>
    <xf numFmtId="4" fontId="22" fillId="31" borderId="69" xfId="37" applyNumberFormat="1" applyFont="1" applyFill="1" applyBorder="1" applyAlignment="1">
      <alignment vertical="center" wrapText="1"/>
    </xf>
    <xf numFmtId="0" fontId="22" fillId="0" borderId="80" xfId="48" applyFont="1" applyBorder="1" applyAlignment="1">
      <alignment horizontal="center" vertical="center" wrapText="1"/>
    </xf>
    <xf numFmtId="49" fontId="22" fillId="0" borderId="81" xfId="45" applyNumberFormat="1" applyFont="1" applyFill="1" applyBorder="1" applyAlignment="1">
      <alignment horizontal="center" vertical="center" wrapText="1"/>
    </xf>
    <xf numFmtId="0" fontId="22" fillId="0" borderId="73" xfId="48" applyFont="1" applyBorder="1" applyAlignment="1">
      <alignment vertical="center" wrapText="1"/>
    </xf>
    <xf numFmtId="4" fontId="22" fillId="37" borderId="69" xfId="37" applyNumberFormat="1" applyFont="1" applyFill="1" applyBorder="1" applyAlignment="1">
      <alignment vertical="center" wrapText="1"/>
    </xf>
    <xf numFmtId="4" fontId="69" fillId="33" borderId="82" xfId="0" applyNumberFormat="1" applyFont="1" applyFill="1" applyBorder="1" applyAlignment="1">
      <alignment horizontal="center" vertical="center" wrapText="1"/>
    </xf>
    <xf numFmtId="0" fontId="22" fillId="0" borderId="12" xfId="37" applyFont="1" applyBorder="1" applyAlignment="1">
      <alignment horizontal="center" vertical="center"/>
    </xf>
    <xf numFmtId="49" fontId="22" fillId="0" borderId="13" xfId="48" applyNumberFormat="1" applyFont="1" applyBorder="1" applyAlignment="1">
      <alignment horizontal="center" vertical="center"/>
    </xf>
    <xf numFmtId="0" fontId="22" fillId="0" borderId="42" xfId="48" applyFont="1" applyFill="1" applyBorder="1" applyAlignment="1">
      <alignment vertical="center" wrapText="1"/>
    </xf>
    <xf numFmtId="0" fontId="30" fillId="0" borderId="27" xfId="37" applyFont="1" applyBorder="1" applyAlignment="1">
      <alignment horizontal="center" vertical="center"/>
    </xf>
    <xf numFmtId="0" fontId="30" fillId="0" borderId="30" xfId="48" applyFont="1" applyFill="1" applyBorder="1" applyAlignment="1">
      <alignment vertical="center" wrapText="1"/>
    </xf>
    <xf numFmtId="0" fontId="22" fillId="0" borderId="61" xfId="37" applyFont="1" applyBorder="1" applyAlignment="1">
      <alignment horizontal="center" vertical="center"/>
    </xf>
    <xf numFmtId="49" fontId="22" fillId="0" borderId="15" xfId="48" applyNumberFormat="1" applyFont="1" applyBorder="1" applyAlignment="1">
      <alignment horizontal="center" vertical="center"/>
    </xf>
    <xf numFmtId="4" fontId="22" fillId="31" borderId="50" xfId="48" applyNumberFormat="1" applyFont="1" applyFill="1" applyBorder="1" applyAlignment="1">
      <alignment vertical="center"/>
    </xf>
    <xf numFmtId="0" fontId="22" fillId="0" borderId="26" xfId="37" applyFont="1" applyBorder="1" applyAlignment="1">
      <alignment horizontal="center" vertical="center"/>
    </xf>
    <xf numFmtId="49" fontId="22" fillId="0" borderId="16" xfId="48" applyNumberFormat="1" applyFont="1" applyBorder="1" applyAlignment="1">
      <alignment horizontal="center" vertical="center"/>
    </xf>
    <xf numFmtId="0" fontId="22" fillId="0" borderId="31" xfId="48" applyFont="1" applyFill="1" applyBorder="1" applyAlignment="1">
      <alignment vertical="center" wrapText="1"/>
    </xf>
    <xf numFmtId="4" fontId="22" fillId="31" borderId="69" xfId="48" applyNumberFormat="1" applyFont="1" applyFill="1" applyBorder="1" applyAlignment="1">
      <alignment vertical="center"/>
    </xf>
    <xf numFmtId="49" fontId="22" fillId="0" borderId="81" xfId="48" applyNumberFormat="1" applyFont="1" applyBorder="1" applyAlignment="1">
      <alignment horizontal="center" vertical="center"/>
    </xf>
    <xf numFmtId="0" fontId="22" fillId="0" borderId="82" xfId="48" applyFont="1" applyFill="1" applyBorder="1" applyAlignment="1">
      <alignment vertical="center" wrapText="1"/>
    </xf>
    <xf numFmtId="4" fontId="22" fillId="37" borderId="69" xfId="48" applyNumberFormat="1" applyFont="1" applyFill="1" applyBorder="1" applyAlignment="1">
      <alignment vertical="center"/>
    </xf>
    <xf numFmtId="4" fontId="22" fillId="32" borderId="69" xfId="48" applyNumberFormat="1" applyFont="1" applyFill="1" applyBorder="1" applyAlignment="1">
      <alignment vertical="center"/>
    </xf>
    <xf numFmtId="0" fontId="22" fillId="0" borderId="15" xfId="48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4" fontId="69" fillId="0" borderId="66" xfId="45" applyNumberFormat="1" applyFont="1" applyFill="1" applyBorder="1" applyAlignment="1">
      <alignment horizontal="left" vertical="center" wrapText="1"/>
    </xf>
    <xf numFmtId="0" fontId="30" fillId="0" borderId="16" xfId="48" applyFont="1" applyFill="1" applyBorder="1" applyAlignment="1">
      <alignment wrapText="1"/>
    </xf>
    <xf numFmtId="0" fontId="22" fillId="0" borderId="78" xfId="42" applyFont="1" applyBorder="1" applyAlignment="1">
      <alignment horizontal="left" vertical="center"/>
    </xf>
    <xf numFmtId="4" fontId="22" fillId="31" borderId="69" xfId="42" applyNumberFormat="1" applyFont="1" applyFill="1" applyBorder="1" applyAlignment="1">
      <alignment horizontal="right" vertical="center"/>
    </xf>
    <xf numFmtId="0" fontId="22" fillId="0" borderId="71" xfId="49" applyFont="1" applyFill="1" applyBorder="1" applyAlignment="1">
      <alignment horizontal="center" vertical="center"/>
    </xf>
    <xf numFmtId="49" fontId="22" fillId="0" borderId="81" xfId="49" applyNumberFormat="1" applyFont="1" applyBorder="1" applyAlignment="1">
      <alignment horizontal="center" vertical="center"/>
    </xf>
    <xf numFmtId="4" fontId="22" fillId="37" borderId="69" xfId="42" applyNumberFormat="1" applyFont="1" applyFill="1" applyBorder="1" applyAlignment="1">
      <alignment horizontal="right" vertical="center"/>
    </xf>
    <xf numFmtId="4" fontId="22" fillId="32" borderId="69" xfId="42" applyNumberFormat="1" applyFont="1" applyFill="1" applyBorder="1" applyAlignment="1">
      <alignment horizontal="right" vertical="center"/>
    </xf>
    <xf numFmtId="4" fontId="22" fillId="0" borderId="82" xfId="42" applyNumberFormat="1" applyFont="1" applyFill="1" applyBorder="1" applyAlignment="1">
      <alignment horizontal="center" vertical="center"/>
    </xf>
    <xf numFmtId="0" fontId="22" fillId="0" borderId="64" xfId="45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91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2" fillId="0" borderId="0" xfId="41" applyFont="1" applyAlignment="1">
      <alignment horizontal="left"/>
    </xf>
    <xf numFmtId="0" fontId="27" fillId="0" borderId="0" xfId="41" applyFont="1" applyAlignment="1">
      <alignment horizontal="center"/>
    </xf>
    <xf numFmtId="0" fontId="91" fillId="0" borderId="0" xfId="42" applyFont="1" applyAlignment="1">
      <alignment horizontal="center"/>
    </xf>
    <xf numFmtId="0" fontId="48" fillId="0" borderId="0" xfId="42" applyFont="1" applyAlignment="1">
      <alignment horizontal="center" vertical="center" shrinkToFit="1"/>
    </xf>
    <xf numFmtId="0" fontId="22" fillId="0" borderId="15" xfId="41" applyFont="1" applyBorder="1" applyAlignment="1">
      <alignment horizontal="left"/>
    </xf>
    <xf numFmtId="0" fontId="22" fillId="0" borderId="66" xfId="41" applyFont="1" applyBorder="1" applyAlignment="1">
      <alignment horizontal="left"/>
    </xf>
    <xf numFmtId="0" fontId="22" fillId="0" borderId="60" xfId="41" applyFont="1" applyBorder="1" applyAlignment="1">
      <alignment horizontal="left"/>
    </xf>
    <xf numFmtId="0" fontId="22" fillId="0" borderId="51" xfId="41" applyFont="1" applyBorder="1" applyAlignment="1">
      <alignment horizontal="left"/>
    </xf>
    <xf numFmtId="0" fontId="25" fillId="0" borderId="38" xfId="41" applyFont="1" applyBorder="1" applyAlignment="1">
      <alignment horizontal="left"/>
    </xf>
    <xf numFmtId="0" fontId="25" fillId="0" borderId="36" xfId="41" applyFont="1" applyBorder="1" applyAlignment="1">
      <alignment horizontal="left"/>
    </xf>
    <xf numFmtId="0" fontId="22" fillId="0" borderId="78" xfId="41" applyFont="1" applyBorder="1" applyAlignment="1">
      <alignment horizontal="left"/>
    </xf>
    <xf numFmtId="0" fontId="22" fillId="0" borderId="72" xfId="41" applyFont="1" applyBorder="1" applyAlignment="1">
      <alignment horizontal="left"/>
    </xf>
    <xf numFmtId="0" fontId="22" fillId="0" borderId="64" xfId="41" applyFont="1" applyBorder="1" applyAlignment="1">
      <alignment horizontal="left"/>
    </xf>
    <xf numFmtId="0" fontId="22" fillId="0" borderId="105" xfId="41" applyFont="1" applyBorder="1" applyAlignment="1">
      <alignment horizontal="left"/>
    </xf>
    <xf numFmtId="0" fontId="25" fillId="0" borderId="41" xfId="41" applyFont="1" applyBorder="1" applyAlignment="1">
      <alignment horizontal="left"/>
    </xf>
    <xf numFmtId="0" fontId="25" fillId="0" borderId="70" xfId="41" applyFont="1" applyBorder="1" applyAlignment="1">
      <alignment horizontal="left"/>
    </xf>
    <xf numFmtId="0" fontId="22" fillId="0" borderId="36" xfId="41" applyFont="1" applyBorder="1" applyAlignment="1">
      <alignment horizontal="left"/>
    </xf>
    <xf numFmtId="0" fontId="22" fillId="0" borderId="70" xfId="41" applyFont="1" applyBorder="1" applyAlignment="1">
      <alignment horizontal="left"/>
    </xf>
    <xf numFmtId="0" fontId="22" fillId="0" borderId="41" xfId="41" applyFont="1" applyBorder="1" applyAlignment="1">
      <alignment horizontal="left"/>
    </xf>
    <xf numFmtId="0" fontId="25" fillId="0" borderId="37" xfId="41" applyFont="1" applyBorder="1" applyAlignment="1">
      <alignment horizontal="left"/>
    </xf>
    <xf numFmtId="0" fontId="27" fillId="26" borderId="15" xfId="41" applyFont="1" applyFill="1" applyBorder="1" applyAlignment="1">
      <alignment horizontal="center"/>
    </xf>
    <xf numFmtId="0" fontId="27" fillId="26" borderId="29" xfId="41" applyFont="1" applyFill="1" applyBorder="1" applyAlignment="1">
      <alignment horizontal="center"/>
    </xf>
    <xf numFmtId="0" fontId="27" fillId="26" borderId="85" xfId="41" applyFont="1" applyFill="1" applyBorder="1" applyAlignment="1">
      <alignment horizontal="center"/>
    </xf>
    <xf numFmtId="0" fontId="25" fillId="0" borderId="37" xfId="41" applyFont="1" applyBorder="1" applyAlignment="1">
      <alignment horizontal="center"/>
    </xf>
    <xf numFmtId="0" fontId="25" fillId="0" borderId="38" xfId="41" applyFont="1" applyBorder="1" applyAlignment="1">
      <alignment horizontal="center"/>
    </xf>
    <xf numFmtId="0" fontId="25" fillId="0" borderId="36" xfId="41" applyFont="1" applyBorder="1" applyAlignment="1">
      <alignment horizontal="center"/>
    </xf>
    <xf numFmtId="0" fontId="22" fillId="0" borderId="13" xfId="41" applyFont="1" applyBorder="1" applyAlignment="1">
      <alignment horizontal="left"/>
    </xf>
    <xf numFmtId="0" fontId="22" fillId="0" borderId="16" xfId="41" applyFont="1" applyBorder="1" applyAlignment="1">
      <alignment horizontal="left"/>
    </xf>
    <xf numFmtId="0" fontId="22" fillId="0" borderId="17" xfId="41" applyFont="1" applyBorder="1" applyAlignment="1">
      <alignment horizontal="left"/>
    </xf>
    <xf numFmtId="0" fontId="22" fillId="0" borderId="29" xfId="41" applyFont="1" applyBorder="1" applyAlignment="1">
      <alignment horizontal="left"/>
    </xf>
    <xf numFmtId="0" fontId="22" fillId="0" borderId="89" xfId="41" applyFont="1" applyBorder="1" applyAlignment="1">
      <alignment horizontal="left"/>
    </xf>
    <xf numFmtId="0" fontId="49" fillId="0" borderId="41" xfId="41" applyFont="1" applyBorder="1" applyAlignment="1">
      <alignment horizontal="left"/>
    </xf>
    <xf numFmtId="0" fontId="31" fillId="24" borderId="0" xfId="40" applyFont="1" applyFill="1" applyAlignment="1">
      <alignment horizontal="center"/>
    </xf>
    <xf numFmtId="0" fontId="22" fillId="0" borderId="90" xfId="41" applyFont="1" applyBorder="1" applyAlignment="1">
      <alignment horizontal="left"/>
    </xf>
    <xf numFmtId="0" fontId="22" fillId="0" borderId="0" xfId="41" applyFont="1" applyBorder="1" applyAlignment="1">
      <alignment horizontal="left"/>
    </xf>
    <xf numFmtId="0" fontId="25" fillId="0" borderId="23" xfId="41" applyFont="1" applyBorder="1" applyAlignment="1">
      <alignment horizontal="center"/>
    </xf>
    <xf numFmtId="0" fontId="25" fillId="0" borderId="41" xfId="41" applyFont="1" applyBorder="1" applyAlignment="1">
      <alignment horizontal="center"/>
    </xf>
    <xf numFmtId="0" fontId="25" fillId="0" borderId="70" xfId="41" applyFont="1" applyBorder="1" applyAlignment="1">
      <alignment horizontal="center"/>
    </xf>
    <xf numFmtId="49" fontId="22" fillId="0" borderId="39" xfId="41" applyNumberFormat="1" applyFont="1" applyFill="1" applyBorder="1" applyAlignment="1">
      <alignment horizontal="center" vertical="center" textRotation="90" wrapText="1"/>
    </xf>
    <xf numFmtId="49" fontId="22" fillId="0" borderId="48" xfId="41" applyNumberFormat="1" applyFont="1" applyFill="1" applyBorder="1" applyAlignment="1">
      <alignment horizontal="center" vertical="center" textRotation="90" wrapText="1"/>
    </xf>
    <xf numFmtId="49" fontId="22" fillId="0" borderId="69" xfId="41" applyNumberFormat="1" applyFont="1" applyFill="1" applyBorder="1" applyAlignment="1">
      <alignment horizontal="center" vertical="center" textRotation="90" wrapText="1"/>
    </xf>
    <xf numFmtId="49" fontId="32" fillId="0" borderId="50" xfId="41" applyNumberFormat="1" applyFont="1" applyBorder="1" applyAlignment="1">
      <alignment horizontal="center" vertical="center"/>
    </xf>
    <xf numFmtId="49" fontId="32" fillId="0" borderId="52" xfId="41" applyNumberFormat="1" applyFont="1" applyBorder="1" applyAlignment="1">
      <alignment horizontal="center" vertical="center"/>
    </xf>
    <xf numFmtId="49" fontId="28" fillId="0" borderId="50" xfId="41" applyNumberFormat="1" applyFont="1" applyBorder="1" applyAlignment="1">
      <alignment horizontal="center" vertical="center"/>
    </xf>
    <xf numFmtId="49" fontId="28" fillId="0" borderId="48" xfId="41" applyNumberFormat="1" applyFont="1" applyBorder="1" applyAlignment="1">
      <alignment horizontal="center" vertical="center"/>
    </xf>
    <xf numFmtId="49" fontId="28" fillId="0" borderId="69" xfId="41" applyNumberFormat="1" applyFont="1" applyBorder="1" applyAlignment="1">
      <alignment horizontal="center" vertical="center"/>
    </xf>
    <xf numFmtId="0" fontId="25" fillId="0" borderId="23" xfId="40" applyFont="1" applyBorder="1" applyAlignment="1">
      <alignment horizontal="center"/>
    </xf>
    <xf numFmtId="0" fontId="25" fillId="0" borderId="41" xfId="40" applyFont="1" applyBorder="1" applyAlignment="1">
      <alignment horizontal="center"/>
    </xf>
    <xf numFmtId="0" fontId="25" fillId="0" borderId="70" xfId="40" applyFont="1" applyBorder="1" applyAlignment="1">
      <alignment horizontal="center"/>
    </xf>
    <xf numFmtId="4" fontId="29" fillId="0" borderId="87" xfId="49" applyNumberFormat="1" applyFont="1" applyFill="1" applyBorder="1" applyAlignment="1">
      <alignment horizontal="center" vertical="center" wrapText="1"/>
    </xf>
    <xf numFmtId="4" fontId="29" fillId="0" borderId="80" xfId="49" applyNumberFormat="1" applyFont="1" applyFill="1" applyBorder="1" applyAlignment="1">
      <alignment horizontal="center" vertical="center" wrapText="1"/>
    </xf>
    <xf numFmtId="4" fontId="90" fillId="0" borderId="33" xfId="49" applyNumberFormat="1" applyFont="1" applyFill="1" applyBorder="1" applyAlignment="1">
      <alignment horizontal="center" vertical="center" wrapText="1"/>
    </xf>
    <xf numFmtId="4" fontId="90" fillId="0" borderId="78" xfId="49" applyNumberFormat="1" applyFont="1" applyFill="1" applyBorder="1" applyAlignment="1">
      <alignment horizontal="center" vertical="center" wrapText="1"/>
    </xf>
    <xf numFmtId="0" fontId="26" fillId="0" borderId="83" xfId="45" applyFont="1" applyBorder="1" applyAlignment="1">
      <alignment horizontal="center" vertical="center" wrapText="1"/>
    </xf>
    <xf numFmtId="0" fontId="26" fillId="0" borderId="81" xfId="45" applyFont="1" applyBorder="1" applyAlignment="1">
      <alignment horizontal="center" vertical="center" wrapText="1"/>
    </xf>
    <xf numFmtId="49" fontId="26" fillId="0" borderId="33" xfId="45" applyNumberFormat="1" applyFont="1" applyBorder="1" applyAlignment="1">
      <alignment horizontal="center" vertical="center"/>
    </xf>
    <xf numFmtId="49" fontId="26" fillId="0" borderId="78" xfId="45" applyNumberFormat="1" applyFont="1" applyBorder="1" applyAlignment="1">
      <alignment horizontal="center" vertical="center"/>
    </xf>
    <xf numFmtId="49" fontId="24" fillId="26" borderId="0" xfId="45" applyNumberFormat="1" applyFont="1" applyFill="1" applyBorder="1" applyAlignment="1">
      <alignment horizontal="center"/>
    </xf>
    <xf numFmtId="0" fontId="26" fillId="0" borderId="33" xfId="45" applyFont="1" applyBorder="1" applyAlignment="1">
      <alignment horizontal="center" vertical="center"/>
    </xf>
    <xf numFmtId="0" fontId="26" fillId="0" borderId="78" xfId="45" applyFont="1" applyBorder="1" applyAlignment="1">
      <alignment horizontal="center" vertical="center"/>
    </xf>
    <xf numFmtId="4" fontId="25" fillId="34" borderId="39" xfId="49" applyNumberFormat="1" applyFont="1" applyFill="1" applyBorder="1" applyAlignment="1">
      <alignment horizontal="center" vertical="center" wrapText="1"/>
    </xf>
    <xf numFmtId="4" fontId="25" fillId="34" borderId="69" xfId="49" applyNumberFormat="1" applyFont="1" applyFill="1" applyBorder="1" applyAlignment="1">
      <alignment horizontal="center" vertical="center" wrapText="1"/>
    </xf>
    <xf numFmtId="4" fontId="25" fillId="37" borderId="39" xfId="49" applyNumberFormat="1" applyFont="1" applyFill="1" applyBorder="1" applyAlignment="1">
      <alignment horizontal="center" vertical="center" wrapText="1"/>
    </xf>
    <xf numFmtId="4" fontId="25" fillId="37" borderId="69" xfId="49" applyNumberFormat="1" applyFont="1" applyFill="1" applyBorder="1" applyAlignment="1">
      <alignment horizontal="center" vertical="center" wrapText="1"/>
    </xf>
    <xf numFmtId="4" fontId="25" fillId="32" borderId="39" xfId="49" applyNumberFormat="1" applyFont="1" applyFill="1" applyBorder="1" applyAlignment="1">
      <alignment horizontal="center" vertical="center" wrapText="1"/>
    </xf>
    <xf numFmtId="4" fontId="25" fillId="32" borderId="69" xfId="49" applyNumberFormat="1" applyFont="1" applyFill="1" applyBorder="1" applyAlignment="1">
      <alignment horizontal="center" vertical="center" wrapText="1"/>
    </xf>
    <xf numFmtId="0" fontId="60" fillId="35" borderId="36" xfId="45" applyFont="1" applyFill="1" applyBorder="1" applyAlignment="1">
      <alignment horizontal="left" vertical="center" wrapText="1"/>
    </xf>
    <xf numFmtId="0" fontId="60" fillId="35" borderId="41" xfId="45" applyFont="1" applyFill="1" applyBorder="1" applyAlignment="1">
      <alignment horizontal="left" vertical="center" wrapText="1"/>
    </xf>
    <xf numFmtId="0" fontId="60" fillId="25" borderId="36" xfId="45" applyFont="1" applyFill="1" applyBorder="1" applyAlignment="1">
      <alignment horizontal="left" vertical="center" wrapText="1"/>
    </xf>
    <xf numFmtId="0" fontId="60" fillId="25" borderId="41" xfId="45" applyFont="1" applyFill="1" applyBorder="1" applyAlignment="1">
      <alignment horizontal="left" vertical="center" wrapText="1"/>
    </xf>
    <xf numFmtId="0" fontId="60" fillId="27" borderId="36" xfId="45" applyFont="1" applyFill="1" applyBorder="1" applyAlignment="1">
      <alignment horizontal="left" vertical="center" wrapText="1"/>
    </xf>
    <xf numFmtId="0" fontId="60" fillId="27" borderId="41" xfId="45" applyFont="1" applyFill="1" applyBorder="1" applyAlignment="1">
      <alignment horizontal="left" vertical="center" wrapText="1"/>
    </xf>
    <xf numFmtId="0" fontId="60" fillId="39" borderId="36" xfId="45" applyFont="1" applyFill="1" applyBorder="1" applyAlignment="1">
      <alignment horizontal="left" vertical="center" wrapText="1"/>
    </xf>
    <xf numFmtId="0" fontId="60" fillId="39" borderId="41" xfId="45" applyFont="1" applyFill="1" applyBorder="1" applyAlignment="1">
      <alignment horizontal="left" vertical="center" wrapText="1"/>
    </xf>
    <xf numFmtId="4" fontId="60" fillId="27" borderId="13" xfId="38" applyNumberFormat="1" applyFont="1" applyFill="1" applyBorder="1" applyAlignment="1">
      <alignment horizontal="right" indent="1"/>
    </xf>
    <xf numFmtId="0" fontId="52" fillId="0" borderId="39" xfId="38" applyFont="1" applyBorder="1" applyAlignment="1">
      <alignment horizontal="center" vertical="center"/>
    </xf>
    <xf numFmtId="0" fontId="52" fillId="0" borderId="69" xfId="38" applyFont="1" applyBorder="1" applyAlignment="1">
      <alignment horizontal="center" vertical="center"/>
    </xf>
    <xf numFmtId="0" fontId="52" fillId="0" borderId="13" xfId="38" applyFont="1" applyBorder="1" applyAlignment="1">
      <alignment horizontal="left"/>
    </xf>
    <xf numFmtId="4" fontId="60" fillId="0" borderId="13" xfId="38" applyNumberFormat="1" applyFont="1" applyFill="1" applyBorder="1" applyAlignment="1">
      <alignment horizontal="right" indent="1"/>
    </xf>
    <xf numFmtId="4" fontId="60" fillId="28" borderId="13" xfId="38" applyNumberFormat="1" applyFont="1" applyFill="1" applyBorder="1" applyAlignment="1">
      <alignment horizontal="right" indent="1"/>
    </xf>
    <xf numFmtId="4" fontId="60" fillId="25" borderId="13" xfId="38" applyNumberFormat="1" applyFont="1" applyFill="1" applyBorder="1" applyAlignment="1">
      <alignment horizontal="right" indent="1"/>
    </xf>
    <xf numFmtId="4" fontId="64" fillId="0" borderId="13" xfId="38" applyNumberFormat="1" applyFont="1" applyFill="1" applyBorder="1" applyAlignment="1">
      <alignment horizontal="right" indent="1"/>
    </xf>
    <xf numFmtId="0" fontId="52" fillId="0" borderId="0" xfId="38" applyFont="1" applyAlignment="1">
      <alignment horizontal="center"/>
    </xf>
    <xf numFmtId="0" fontId="31" fillId="0" borderId="0" xfId="38" applyFont="1" applyAlignment="1">
      <alignment horizontal="center"/>
    </xf>
    <xf numFmtId="0" fontId="27" fillId="0" borderId="0" xfId="38" applyFont="1" applyAlignment="1">
      <alignment horizontal="center"/>
    </xf>
    <xf numFmtId="0" fontId="60" fillId="0" borderId="39" xfId="38" applyFont="1" applyBorder="1" applyAlignment="1">
      <alignment horizontal="center" vertical="center"/>
    </xf>
    <xf numFmtId="0" fontId="60" fillId="0" borderId="69" xfId="38" applyFont="1" applyBorder="1" applyAlignment="1">
      <alignment horizontal="center" vertical="center"/>
    </xf>
    <xf numFmtId="49" fontId="27" fillId="0" borderId="0" xfId="45" applyNumberFormat="1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71" xfId="0" applyFont="1" applyFill="1" applyBorder="1" applyAlignment="1">
      <alignment horizontal="center" vertical="center" wrapText="1"/>
    </xf>
    <xf numFmtId="0" fontId="26" fillId="0" borderId="33" xfId="45" applyFont="1" applyBorder="1" applyAlignment="1">
      <alignment horizontal="center" vertical="center" wrapText="1"/>
    </xf>
    <xf numFmtId="0" fontId="26" fillId="0" borderId="78" xfId="45" applyFont="1" applyBorder="1" applyAlignment="1">
      <alignment horizontal="center" vertical="center" wrapText="1"/>
    </xf>
    <xf numFmtId="0" fontId="25" fillId="32" borderId="25" xfId="49" applyFont="1" applyFill="1" applyBorder="1" applyAlignment="1">
      <alignment horizontal="center" vertical="center" wrapText="1"/>
    </xf>
    <xf numFmtId="0" fontId="25" fillId="32" borderId="50" xfId="49" applyFont="1" applyFill="1" applyBorder="1" applyAlignment="1">
      <alignment horizontal="center" vertical="center" wrapText="1"/>
    </xf>
    <xf numFmtId="4" fontId="25" fillId="0" borderId="39" xfId="49" applyNumberFormat="1" applyFont="1" applyFill="1" applyBorder="1" applyAlignment="1">
      <alignment horizontal="center" vertical="center" wrapText="1"/>
    </xf>
    <xf numFmtId="4" fontId="25" fillId="0" borderId="69" xfId="49" applyNumberFormat="1" applyFont="1" applyFill="1" applyBorder="1" applyAlignment="1">
      <alignment horizontal="center" vertical="center" wrapText="1"/>
    </xf>
    <xf numFmtId="0" fontId="25" fillId="31" borderId="25" xfId="49" applyFont="1" applyFill="1" applyBorder="1" applyAlignment="1">
      <alignment horizontal="center" vertical="center" wrapText="1"/>
    </xf>
    <xf numFmtId="0" fontId="25" fillId="31" borderId="50" xfId="49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5" fillId="0" borderId="81" xfId="0" applyFont="1" applyFill="1" applyBorder="1" applyAlignment="1">
      <alignment horizontal="center" vertical="center" wrapText="1"/>
    </xf>
    <xf numFmtId="0" fontId="26" fillId="0" borderId="43" xfId="45" applyFont="1" applyBorder="1" applyAlignment="1">
      <alignment horizontal="center" vertical="center" wrapText="1"/>
    </xf>
    <xf numFmtId="0" fontId="26" fillId="0" borderId="82" xfId="45" applyFont="1" applyBorder="1" applyAlignment="1">
      <alignment horizontal="center" vertical="center" wrapText="1"/>
    </xf>
    <xf numFmtId="0" fontId="25" fillId="37" borderId="87" xfId="0" applyFont="1" applyFill="1" applyBorder="1" applyAlignment="1">
      <alignment horizontal="center" vertical="center" wrapText="1"/>
    </xf>
    <xf numFmtId="0" fontId="25" fillId="37" borderId="80" xfId="0" applyFont="1" applyFill="1" applyBorder="1" applyAlignment="1">
      <alignment horizontal="center" vertical="center" wrapText="1"/>
    </xf>
    <xf numFmtId="4" fontId="25" fillId="0" borderId="43" xfId="49" applyNumberFormat="1" applyFont="1" applyFill="1" applyBorder="1" applyAlignment="1">
      <alignment horizontal="center" vertical="center" wrapText="1"/>
    </xf>
    <xf numFmtId="4" fontId="25" fillId="0" borderId="82" xfId="49" applyNumberFormat="1" applyFont="1" applyFill="1" applyBorder="1" applyAlignment="1">
      <alignment horizontal="center" vertical="center" wrapText="1"/>
    </xf>
    <xf numFmtId="0" fontId="25" fillId="31" borderId="34" xfId="49" applyFont="1" applyFill="1" applyBorder="1" applyAlignment="1">
      <alignment horizontal="center" vertical="center" wrapText="1"/>
    </xf>
    <xf numFmtId="0" fontId="25" fillId="32" borderId="34" xfId="49" applyFont="1" applyFill="1" applyBorder="1" applyAlignment="1">
      <alignment horizontal="center" vertical="center" wrapText="1"/>
    </xf>
    <xf numFmtId="4" fontId="25" fillId="0" borderId="167" xfId="49" applyNumberFormat="1" applyFont="1" applyFill="1" applyBorder="1" applyAlignment="1">
      <alignment horizontal="center" vertical="center" wrapText="1"/>
    </xf>
    <xf numFmtId="4" fontId="25" fillId="0" borderId="72" xfId="49" applyNumberFormat="1" applyFont="1" applyFill="1" applyBorder="1" applyAlignment="1">
      <alignment horizontal="center" vertical="center" wrapText="1"/>
    </xf>
    <xf numFmtId="0" fontId="25" fillId="31" borderId="68" xfId="49" applyFont="1" applyFill="1" applyBorder="1" applyAlignment="1">
      <alignment horizontal="center" vertical="center" wrapText="1"/>
    </xf>
    <xf numFmtId="0" fontId="25" fillId="31" borderId="151" xfId="49" applyFont="1" applyFill="1" applyBorder="1" applyAlignment="1">
      <alignment horizontal="center" vertical="center" wrapText="1"/>
    </xf>
    <xf numFmtId="0" fontId="26" fillId="0" borderId="74" xfId="45" applyFont="1" applyBorder="1" applyAlignment="1">
      <alignment horizontal="center" vertical="center"/>
    </xf>
    <xf numFmtId="0" fontId="26" fillId="0" borderId="77" xfId="45" applyFont="1" applyBorder="1" applyAlignment="1">
      <alignment horizontal="center" vertical="center"/>
    </xf>
    <xf numFmtId="0" fontId="26" fillId="0" borderId="83" xfId="45" applyFont="1" applyBorder="1" applyAlignment="1">
      <alignment horizontal="center" vertical="center"/>
    </xf>
    <xf numFmtId="0" fontId="26" fillId="0" borderId="11" xfId="45" applyFont="1" applyBorder="1" applyAlignment="1">
      <alignment horizontal="center" vertical="center"/>
    </xf>
    <xf numFmtId="0" fontId="26" fillId="0" borderId="65" xfId="45" applyFont="1" applyBorder="1" applyAlignment="1">
      <alignment horizontal="center" vertical="center" wrapText="1"/>
    </xf>
    <xf numFmtId="4" fontId="25" fillId="0" borderId="76" xfId="49" applyNumberFormat="1" applyFont="1" applyFill="1" applyBorder="1" applyAlignment="1">
      <alignment horizontal="center" vertical="center" wrapText="1"/>
    </xf>
    <xf numFmtId="0" fontId="25" fillId="0" borderId="166" xfId="0" applyFont="1" applyFill="1" applyBorder="1" applyAlignment="1">
      <alignment horizontal="center" vertical="center" wrapText="1"/>
    </xf>
    <xf numFmtId="0" fontId="25" fillId="0" borderId="141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52" fillId="0" borderId="82" xfId="0" applyFont="1" applyBorder="1" applyAlignment="1">
      <alignment horizontal="center" vertical="center" wrapText="1"/>
    </xf>
    <xf numFmtId="0" fontId="26" fillId="0" borderId="71" xfId="45" applyFont="1" applyBorder="1" applyAlignment="1">
      <alignment horizontal="center" vertical="center"/>
    </xf>
    <xf numFmtId="0" fontId="26" fillId="0" borderId="81" xfId="45" applyFont="1" applyBorder="1" applyAlignment="1">
      <alignment horizontal="center" vertical="center"/>
    </xf>
    <xf numFmtId="0" fontId="26" fillId="0" borderId="43" xfId="45" applyFont="1" applyBorder="1" applyAlignment="1">
      <alignment horizontal="center" vertical="center"/>
    </xf>
    <xf numFmtId="0" fontId="26" fillId="0" borderId="82" xfId="45" applyFont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49" fontId="25" fillId="0" borderId="166" xfId="0" applyNumberFormat="1" applyFont="1" applyFill="1" applyBorder="1" applyAlignment="1">
      <alignment horizontal="center" vertical="center" wrapText="1"/>
    </xf>
    <xf numFmtId="49" fontId="25" fillId="0" borderId="168" xfId="0" applyNumberFormat="1" applyFont="1" applyFill="1" applyBorder="1" applyAlignment="1">
      <alignment horizontal="center" vertical="center" wrapText="1"/>
    </xf>
    <xf numFmtId="0" fontId="26" fillId="0" borderId="65" xfId="45" applyFont="1" applyBorder="1" applyAlignment="1">
      <alignment horizontal="center" vertical="center"/>
    </xf>
    <xf numFmtId="4" fontId="25" fillId="0" borderId="48" xfId="49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4" fontId="25" fillId="31" borderId="25" xfId="49" applyNumberFormat="1" applyFont="1" applyFill="1" applyBorder="1" applyAlignment="1">
      <alignment horizontal="center" vertical="center" wrapText="1"/>
    </xf>
    <xf numFmtId="4" fontId="25" fillId="31" borderId="50" xfId="49" applyNumberFormat="1" applyFont="1" applyFill="1" applyBorder="1" applyAlignment="1">
      <alignment horizontal="center" vertical="center" wrapText="1"/>
    </xf>
    <xf numFmtId="0" fontId="26" fillId="0" borderId="166" xfId="45" applyFont="1" applyBorder="1" applyAlignment="1">
      <alignment horizontal="center" vertical="center"/>
    </xf>
    <xf numFmtId="0" fontId="26" fillId="0" borderId="168" xfId="45" applyFont="1" applyBorder="1" applyAlignment="1">
      <alignment horizontal="center" vertical="center"/>
    </xf>
    <xf numFmtId="0" fontId="22" fillId="0" borderId="50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69" xfId="0" applyFont="1" applyFill="1" applyBorder="1" applyAlignment="1">
      <alignment horizontal="left" vertical="center" wrapText="1"/>
    </xf>
    <xf numFmtId="0" fontId="22" fillId="0" borderId="153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left" vertical="center" wrapText="1"/>
    </xf>
    <xf numFmtId="4" fontId="55" fillId="0" borderId="0" xfId="45" applyNumberFormat="1" applyFont="1" applyFill="1" applyBorder="1" applyAlignment="1">
      <alignment horizontal="left" vertical="center" wrapText="1"/>
    </xf>
    <xf numFmtId="0" fontId="25" fillId="32" borderId="51" xfId="49" applyFont="1" applyFill="1" applyBorder="1" applyAlignment="1">
      <alignment horizontal="center" vertical="center" wrapText="1"/>
    </xf>
    <xf numFmtId="0" fontId="25" fillId="32" borderId="62" xfId="49" applyFont="1" applyFill="1" applyBorder="1" applyAlignment="1">
      <alignment horizontal="center" vertical="center" wrapText="1"/>
    </xf>
    <xf numFmtId="0" fontId="26" fillId="0" borderId="141" xfId="45" applyFont="1" applyBorder="1" applyAlignment="1">
      <alignment horizontal="center" vertical="center"/>
    </xf>
    <xf numFmtId="49" fontId="25" fillId="0" borderId="83" xfId="0" applyNumberFormat="1" applyFont="1" applyFill="1" applyBorder="1" applyAlignment="1">
      <alignment horizontal="center" vertical="center" wrapText="1"/>
    </xf>
    <xf numFmtId="49" fontId="25" fillId="0" borderId="81" xfId="0" applyNumberFormat="1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49" fontId="25" fillId="0" borderId="141" xfId="0" applyNumberFormat="1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25" fillId="0" borderId="80" xfId="0" applyFont="1" applyFill="1" applyBorder="1" applyAlignment="1">
      <alignment horizontal="center" vertical="center" wrapText="1"/>
    </xf>
    <xf numFmtId="0" fontId="25" fillId="0" borderId="33" xfId="45" applyFont="1" applyBorder="1" applyAlignment="1">
      <alignment horizontal="center" vertical="center" wrapText="1"/>
    </xf>
    <xf numFmtId="0" fontId="25" fillId="0" borderId="78" xfId="45" applyFont="1" applyBorder="1" applyAlignment="1">
      <alignment horizontal="center" vertical="center" wrapText="1"/>
    </xf>
    <xf numFmtId="0" fontId="25" fillId="0" borderId="33" xfId="45" applyFont="1" applyFill="1" applyBorder="1" applyAlignment="1">
      <alignment horizontal="center" vertical="center" wrapText="1"/>
    </xf>
    <xf numFmtId="0" fontId="25" fillId="0" borderId="78" xfId="45" applyFont="1" applyFill="1" applyBorder="1" applyAlignment="1">
      <alignment horizontal="center" vertical="center" wrapText="1"/>
    </xf>
    <xf numFmtId="0" fontId="35" fillId="0" borderId="74" xfId="40" applyFont="1" applyBorder="1" applyAlignment="1">
      <alignment horizontal="left"/>
    </xf>
    <xf numFmtId="0" fontId="35" fillId="0" borderId="33" xfId="40" applyFont="1" applyBorder="1" applyAlignment="1">
      <alignment horizontal="left"/>
    </xf>
    <xf numFmtId="0" fontId="27" fillId="30" borderId="0" xfId="40" applyFont="1" applyFill="1" applyBorder="1" applyAlignment="1">
      <alignment horizontal="center"/>
    </xf>
    <xf numFmtId="0" fontId="22" fillId="0" borderId="61" xfId="40" applyFont="1" applyBorder="1" applyAlignment="1">
      <alignment horizontal="left"/>
    </xf>
    <xf numFmtId="0" fontId="22" fillId="0" borderId="66" xfId="40" applyFont="1" applyBorder="1" applyAlignment="1">
      <alignment horizontal="left"/>
    </xf>
    <xf numFmtId="0" fontId="22" fillId="0" borderId="68" xfId="40" applyFont="1" applyBorder="1" applyAlignment="1">
      <alignment horizontal="left"/>
    </xf>
    <xf numFmtId="0" fontId="22" fillId="0" borderId="51" xfId="40" applyFont="1" applyBorder="1" applyAlignment="1">
      <alignment horizontal="left"/>
    </xf>
    <xf numFmtId="0" fontId="22" fillId="0" borderId="53" xfId="40" applyFont="1" applyBorder="1" applyAlignment="1">
      <alignment horizontal="left"/>
    </xf>
    <xf numFmtId="0" fontId="22" fillId="0" borderId="75" xfId="4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86" xfId="40" applyFont="1" applyBorder="1" applyAlignment="1">
      <alignment horizontal="left"/>
    </xf>
    <xf numFmtId="0" fontId="22" fillId="0" borderId="105" xfId="40" applyFont="1" applyBorder="1" applyAlignment="1">
      <alignment horizontal="left"/>
    </xf>
    <xf numFmtId="49" fontId="27" fillId="0" borderId="0" xfId="45" applyNumberFormat="1" applyFont="1" applyFill="1" applyAlignment="1">
      <alignment horizontal="left" vertical="center"/>
    </xf>
    <xf numFmtId="49" fontId="27" fillId="0" borderId="0" xfId="45" applyNumberFormat="1" applyFont="1" applyFill="1" applyAlignment="1">
      <alignment horizontal="left"/>
    </xf>
    <xf numFmtId="0" fontId="35" fillId="0" borderId="37" xfId="40" applyFont="1" applyBorder="1" applyAlignment="1">
      <alignment horizontal="left"/>
    </xf>
    <xf numFmtId="0" fontId="35" fillId="0" borderId="35" xfId="40" applyFont="1" applyBorder="1" applyAlignment="1">
      <alignment horizontal="left"/>
    </xf>
    <xf numFmtId="0" fontId="31" fillId="24" borderId="0" xfId="40" applyFont="1" applyFill="1" applyAlignment="1">
      <alignment horizontal="center" vertical="center"/>
    </xf>
    <xf numFmtId="0" fontId="28" fillId="0" borderId="61" xfId="40" applyFont="1" applyBorder="1" applyAlignment="1">
      <alignment horizontal="left"/>
    </xf>
    <xf numFmtId="0" fontId="28" fillId="0" borderId="66" xfId="40" applyFont="1" applyBorder="1" applyAlignment="1">
      <alignment horizontal="left"/>
    </xf>
    <xf numFmtId="0" fontId="28" fillId="0" borderId="68" xfId="40" applyFont="1" applyBorder="1" applyAlignment="1">
      <alignment horizontal="left"/>
    </xf>
    <xf numFmtId="0" fontId="28" fillId="0" borderId="51" xfId="40" applyFont="1" applyBorder="1" applyAlignment="1">
      <alignment horizontal="left"/>
    </xf>
    <xf numFmtId="0" fontId="28" fillId="0" borderId="80" xfId="40" applyFont="1" applyBorder="1" applyAlignment="1">
      <alignment horizontal="left"/>
    </xf>
    <xf numFmtId="0" fontId="28" fillId="0" borderId="72" xfId="40" applyFont="1" applyBorder="1" applyAlignment="1">
      <alignment horizontal="left"/>
    </xf>
    <xf numFmtId="49" fontId="24" fillId="26" borderId="0" xfId="45" applyNumberFormat="1" applyFont="1" applyFill="1" applyBorder="1" applyAlignment="1">
      <alignment horizontal="center" vertical="center"/>
    </xf>
    <xf numFmtId="0" fontId="25" fillId="0" borderId="43" xfId="45" applyFont="1" applyBorder="1" applyAlignment="1">
      <alignment horizontal="center" vertical="center" wrapText="1"/>
    </xf>
    <xf numFmtId="0" fontId="25" fillId="0" borderId="82" xfId="45" applyFont="1" applyBorder="1" applyAlignment="1">
      <alignment horizontal="center" vertical="center" wrapText="1"/>
    </xf>
    <xf numFmtId="0" fontId="25" fillId="32" borderId="68" xfId="49" applyFont="1" applyFill="1" applyBorder="1" applyAlignment="1">
      <alignment horizontal="center" vertical="center" wrapText="1"/>
    </xf>
    <xf numFmtId="0" fontId="25" fillId="32" borderId="151" xfId="49" applyFont="1" applyFill="1" applyBorder="1" applyAlignment="1">
      <alignment horizontal="center" vertical="center" wrapText="1"/>
    </xf>
    <xf numFmtId="0" fontId="25" fillId="0" borderId="0" xfId="49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5" fillId="0" borderId="41" xfId="40" applyFont="1" applyBorder="1" applyAlignment="1">
      <alignment horizontal="left"/>
    </xf>
    <xf numFmtId="0" fontId="28" fillId="0" borderId="91" xfId="40" applyFont="1" applyBorder="1" applyAlignment="1">
      <alignment horizontal="left"/>
    </xf>
    <xf numFmtId="0" fontId="28" fillId="0" borderId="36" xfId="40" applyFont="1" applyBorder="1" applyAlignment="1">
      <alignment horizontal="left"/>
    </xf>
    <xf numFmtId="0" fontId="28" fillId="0" borderId="84" xfId="40" applyFont="1" applyBorder="1" applyAlignment="1">
      <alignment horizontal="left"/>
    </xf>
    <xf numFmtId="0" fontId="28" fillId="0" borderId="17" xfId="40" applyFont="1" applyBorder="1" applyAlignment="1">
      <alignment horizontal="left"/>
    </xf>
    <xf numFmtId="0" fontId="28" fillId="0" borderId="85" xfId="40" applyFont="1" applyBorder="1" applyAlignment="1">
      <alignment horizontal="left"/>
    </xf>
    <xf numFmtId="0" fontId="28" fillId="0" borderId="15" xfId="40" applyFont="1" applyBorder="1" applyAlignment="1">
      <alignment horizontal="left"/>
    </xf>
    <xf numFmtId="0" fontId="28" fillId="0" borderId="58" xfId="40" applyFont="1" applyBorder="1" applyAlignment="1">
      <alignment horizontal="left"/>
    </xf>
    <xf numFmtId="0" fontId="28" fillId="0" borderId="64" xfId="40" applyFont="1" applyBorder="1" applyAlignment="1">
      <alignment horizontal="left"/>
    </xf>
    <xf numFmtId="0" fontId="26" fillId="0" borderId="39" xfId="45" applyFont="1" applyBorder="1" applyAlignment="1">
      <alignment horizontal="center" vertical="center"/>
    </xf>
    <xf numFmtId="0" fontId="26" fillId="0" borderId="69" xfId="45" applyFont="1" applyBorder="1" applyAlignment="1">
      <alignment horizontal="center" vertical="center"/>
    </xf>
    <xf numFmtId="0" fontId="25" fillId="0" borderId="150" xfId="0" applyFont="1" applyFill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0" fillId="0" borderId="0" xfId="0" applyAlignment="1"/>
    <xf numFmtId="0" fontId="26" fillId="0" borderId="74" xfId="49" applyFont="1" applyBorder="1" applyAlignment="1">
      <alignment horizontal="center" vertical="center"/>
    </xf>
    <xf numFmtId="0" fontId="26" fillId="0" borderId="77" xfId="49" applyFont="1" applyBorder="1" applyAlignment="1">
      <alignment horizontal="center" vertical="center"/>
    </xf>
    <xf numFmtId="0" fontId="26" fillId="0" borderId="83" xfId="49" applyFont="1" applyBorder="1" applyAlignment="1">
      <alignment horizontal="center" vertical="center"/>
    </xf>
    <xf numFmtId="0" fontId="26" fillId="0" borderId="11" xfId="49" applyFont="1" applyBorder="1" applyAlignment="1">
      <alignment horizontal="center" vertical="center"/>
    </xf>
    <xf numFmtId="0" fontId="26" fillId="0" borderId="33" xfId="49" applyFont="1" applyBorder="1" applyAlignment="1">
      <alignment horizontal="center" vertical="center"/>
    </xf>
    <xf numFmtId="0" fontId="26" fillId="0" borderId="65" xfId="49" applyFont="1" applyBorder="1" applyAlignment="1">
      <alignment horizontal="center" vertical="center"/>
    </xf>
    <xf numFmtId="0" fontId="28" fillId="0" borderId="41" xfId="40" applyFont="1" applyBorder="1" applyAlignment="1">
      <alignment horizontal="left"/>
    </xf>
    <xf numFmtId="0" fontId="25" fillId="0" borderId="87" xfId="45" applyFont="1" applyBorder="1" applyAlignment="1">
      <alignment horizontal="center" vertical="center" wrapText="1"/>
    </xf>
    <xf numFmtId="0" fontId="25" fillId="0" borderId="80" xfId="45" applyFont="1" applyBorder="1" applyAlignment="1">
      <alignment horizontal="center" vertical="center" wrapText="1"/>
    </xf>
    <xf numFmtId="0" fontId="22" fillId="0" borderId="15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32" fillId="0" borderId="84" xfId="44" applyFont="1" applyBorder="1" applyAlignment="1">
      <alignment horizontal="left"/>
    </xf>
    <xf numFmtId="0" fontId="32" fillId="0" borderId="17" xfId="44" applyFont="1" applyBorder="1" applyAlignment="1">
      <alignment horizontal="left"/>
    </xf>
    <xf numFmtId="0" fontId="32" fillId="0" borderId="58" xfId="44" applyFont="1" applyBorder="1" applyAlignment="1">
      <alignment horizontal="left"/>
    </xf>
    <xf numFmtId="0" fontId="32" fillId="0" borderId="64" xfId="44" applyFont="1" applyBorder="1" applyAlignment="1">
      <alignment horizontal="left"/>
    </xf>
    <xf numFmtId="0" fontId="25" fillId="0" borderId="0" xfId="34" applyFont="1" applyFill="1" applyBorder="1" applyAlignment="1">
      <alignment horizontal="center" vertical="center" wrapText="1"/>
    </xf>
    <xf numFmtId="0" fontId="25" fillId="0" borderId="74" xfId="34" applyFont="1" applyFill="1" applyBorder="1" applyAlignment="1">
      <alignment horizontal="center" vertical="center" wrapText="1"/>
    </xf>
    <xf numFmtId="0" fontId="25" fillId="0" borderId="71" xfId="34" applyFont="1" applyFill="1" applyBorder="1" applyAlignment="1">
      <alignment horizontal="center" vertical="center" wrapText="1"/>
    </xf>
    <xf numFmtId="4" fontId="25" fillId="0" borderId="51" xfId="49" applyNumberFormat="1" applyFont="1" applyFill="1" applyBorder="1" applyAlignment="1">
      <alignment horizontal="center" vertical="center" wrapText="1"/>
    </xf>
    <xf numFmtId="4" fontId="25" fillId="0" borderId="105" xfId="49" applyNumberFormat="1" applyFont="1" applyFill="1" applyBorder="1" applyAlignment="1">
      <alignment horizontal="center" vertical="center" wrapText="1"/>
    </xf>
    <xf numFmtId="0" fontId="25" fillId="0" borderId="166" xfId="34" applyFont="1" applyFill="1" applyBorder="1" applyAlignment="1">
      <alignment horizontal="center" vertical="center" wrapText="1"/>
    </xf>
    <xf numFmtId="0" fontId="25" fillId="0" borderId="141" xfId="34" applyFont="1" applyFill="1" applyBorder="1" applyAlignment="1">
      <alignment horizontal="center" vertical="center" wrapText="1"/>
    </xf>
    <xf numFmtId="0" fontId="25" fillId="0" borderId="83" xfId="34" applyFont="1" applyFill="1" applyBorder="1" applyAlignment="1">
      <alignment horizontal="center" vertical="center" wrapText="1"/>
    </xf>
    <xf numFmtId="0" fontId="25" fillId="0" borderId="81" xfId="34" applyFont="1" applyFill="1" applyBorder="1" applyAlignment="1">
      <alignment horizontal="center" vertical="center" wrapText="1"/>
    </xf>
    <xf numFmtId="0" fontId="65" fillId="37" borderId="87" xfId="0" applyFont="1" applyFill="1" applyBorder="1" applyAlignment="1">
      <alignment horizontal="center" vertical="center" wrapText="1"/>
    </xf>
    <xf numFmtId="0" fontId="65" fillId="37" borderId="80" xfId="0" applyFont="1" applyFill="1" applyBorder="1" applyAlignment="1">
      <alignment horizontal="center" vertical="center" wrapText="1"/>
    </xf>
    <xf numFmtId="0" fontId="25" fillId="31" borderId="86" xfId="49" applyFont="1" applyFill="1" applyBorder="1" applyAlignment="1">
      <alignment horizontal="center" vertical="center" wrapText="1"/>
    </xf>
    <xf numFmtId="0" fontId="26" fillId="0" borderId="27" xfId="45" applyFont="1" applyBorder="1" applyAlignment="1">
      <alignment horizontal="center" vertical="center"/>
    </xf>
    <xf numFmtId="0" fontId="26" fillId="0" borderId="54" xfId="45" applyFont="1" applyBorder="1" applyAlignment="1">
      <alignment horizontal="center" vertical="center"/>
    </xf>
    <xf numFmtId="0" fontId="26" fillId="0" borderId="10" xfId="45" applyFont="1" applyBorder="1" applyAlignment="1">
      <alignment horizontal="center" vertical="center"/>
    </xf>
    <xf numFmtId="0" fontId="26" fillId="0" borderId="63" xfId="45" applyFont="1" applyBorder="1" applyAlignment="1">
      <alignment horizontal="center" vertical="center"/>
    </xf>
    <xf numFmtId="0" fontId="26" fillId="0" borderId="60" xfId="45" applyFont="1" applyBorder="1" applyAlignment="1">
      <alignment horizontal="left" vertical="center" wrapText="1"/>
    </xf>
    <xf numFmtId="0" fontId="26" fillId="0" borderId="64" xfId="45" applyFont="1" applyBorder="1" applyAlignment="1">
      <alignment horizontal="left" vertical="center" wrapText="1"/>
    </xf>
    <xf numFmtId="0" fontId="69" fillId="0" borderId="150" xfId="34" applyFont="1" applyBorder="1" applyAlignment="1">
      <alignment horizontal="left"/>
    </xf>
    <xf numFmtId="0" fontId="26" fillId="0" borderId="59" xfId="45" applyFont="1" applyBorder="1" applyAlignment="1">
      <alignment horizontal="center" vertical="center"/>
    </xf>
    <xf numFmtId="0" fontId="26" fillId="0" borderId="58" xfId="45" applyFont="1" applyBorder="1" applyAlignment="1">
      <alignment horizontal="center" vertical="center"/>
    </xf>
    <xf numFmtId="0" fontId="26" fillId="0" borderId="60" xfId="45" applyFont="1" applyBorder="1" applyAlignment="1">
      <alignment horizontal="center" vertical="center"/>
    </xf>
    <xf numFmtId="0" fontId="26" fillId="0" borderId="64" xfId="45" applyFont="1" applyBorder="1" applyAlignment="1">
      <alignment horizontal="center" vertical="center"/>
    </xf>
    <xf numFmtId="49" fontId="27" fillId="0" borderId="0" xfId="45" applyNumberFormat="1" applyFont="1" applyFill="1" applyAlignment="1">
      <alignment horizontal="left" vertical="center" wrapText="1"/>
    </xf>
    <xf numFmtId="4" fontId="22" fillId="31" borderId="39" xfId="49" applyNumberFormat="1" applyFont="1" applyFill="1" applyBorder="1" applyAlignment="1">
      <alignment horizontal="center" vertical="center" textRotation="90" wrapText="1"/>
    </xf>
    <xf numFmtId="4" fontId="22" fillId="31" borderId="48" xfId="49" applyNumberFormat="1" applyFont="1" applyFill="1" applyBorder="1" applyAlignment="1">
      <alignment horizontal="center" vertical="center" textRotation="90" wrapText="1"/>
    </xf>
    <xf numFmtId="4" fontId="22" fillId="31" borderId="69" xfId="49" applyNumberFormat="1" applyFont="1" applyFill="1" applyBorder="1" applyAlignment="1">
      <alignment horizontal="center" vertical="center" textRotation="90" wrapText="1"/>
    </xf>
    <xf numFmtId="4" fontId="22" fillId="0" borderId="150" xfId="45" applyNumberFormat="1" applyFont="1" applyBorder="1" applyAlignment="1">
      <alignment horizontal="left" vertical="center" wrapText="1"/>
    </xf>
    <xf numFmtId="0" fontId="26" fillId="0" borderId="74" xfId="49" applyFont="1" applyFill="1" applyBorder="1" applyAlignment="1">
      <alignment horizontal="center" vertical="center"/>
    </xf>
    <xf numFmtId="0" fontId="26" fillId="0" borderId="77" xfId="49" applyFont="1" applyFill="1" applyBorder="1" applyAlignment="1">
      <alignment horizontal="center" vertical="center"/>
    </xf>
    <xf numFmtId="0" fontId="26" fillId="0" borderId="83" xfId="49" applyFont="1" applyFill="1" applyBorder="1" applyAlignment="1">
      <alignment horizontal="center" vertical="center"/>
    </xf>
    <xf numFmtId="0" fontId="26" fillId="0" borderId="11" xfId="49" applyFont="1" applyFill="1" applyBorder="1" applyAlignment="1">
      <alignment horizontal="center" vertical="center"/>
    </xf>
    <xf numFmtId="0" fontId="26" fillId="0" borderId="33" xfId="49" applyFont="1" applyFill="1" applyBorder="1" applyAlignment="1">
      <alignment horizontal="center" vertical="center" wrapText="1"/>
    </xf>
    <xf numFmtId="0" fontId="26" fillId="0" borderId="65" xfId="49" applyFont="1" applyFill="1" applyBorder="1" applyAlignment="1">
      <alignment horizontal="center" vertical="center" wrapText="1"/>
    </xf>
    <xf numFmtId="0" fontId="27" fillId="40" borderId="0" xfId="45" applyFont="1" applyFill="1" applyAlignment="1">
      <alignment horizontal="center" vertical="center"/>
    </xf>
    <xf numFmtId="0" fontId="6" fillId="0" borderId="0" xfId="46" applyFont="1" applyAlignment="1"/>
    <xf numFmtId="0" fontId="6" fillId="0" borderId="0" xfId="46" applyAlignment="1"/>
    <xf numFmtId="0" fontId="0" fillId="0" borderId="0" xfId="46" applyFont="1" applyAlignment="1"/>
  </cellXfs>
  <cellStyles count="69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3" xfId="21"/>
    <cellStyle name="čárky 3 2" xfId="67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22" xfId="31"/>
    <cellStyle name="Normální 3" xfId="32"/>
    <cellStyle name="Normální 4" xfId="33"/>
    <cellStyle name="Normální 5" xfId="34"/>
    <cellStyle name="Normální 5 2" xfId="35"/>
    <cellStyle name="Normální 5 3" xfId="68"/>
    <cellStyle name="normální_01 Sumář požad. odborů+návrh EO II. z 09-09-2009" xfId="36"/>
    <cellStyle name="normální_03. Ekonomický" xfId="37"/>
    <cellStyle name="normální_05 Návrh rozpočtu 2009 - tabulky" xfId="38"/>
    <cellStyle name="normální_05. Návrh rozpočtu 2009 - rozpis příjmů" xfId="39"/>
    <cellStyle name="normální_05. Návrh rozpočtu 2009 - rozpis příjmů 2" xfId="40"/>
    <cellStyle name="normální_05. Návrh rozpočtu 2009 - rozpis příjmů_03. Tabulková část 2013" xfId="41"/>
    <cellStyle name="normální_07  Návrh rozpočtu 2010 - výdaje peněžních fondů" xfId="42"/>
    <cellStyle name="normální_2. čtení rozpočtu 2006 - příjmy" xfId="43"/>
    <cellStyle name="normální_2. Rozpočet 2007 - tabulky" xfId="44"/>
    <cellStyle name="normální_Rozpis výdajů 03 bez PO" xfId="45"/>
    <cellStyle name="normální_Rozpis výdajů 03 bez PO 2 2" xfId="46"/>
    <cellStyle name="normální_Rozpis výdajů 03 bez PO 3" xfId="47"/>
    <cellStyle name="normální_Rozpis výdajů 03 bez PO_03. Ekonomický" xfId="48"/>
    <cellStyle name="normální_Rozpis výdajů 03 bez PO_07  Návrh rozpočtu 2010 - výdaje peněžních fondů 2" xfId="49"/>
    <cellStyle name="normální_Rozpis výdajů 03 bez PO_UR 2008 1-168 tisk" xfId="50"/>
    <cellStyle name="normální_Rozpočet 2004 (ZK)" xfId="51"/>
    <cellStyle name="normální_Rozpočet 2005 (ZK)" xfId="52"/>
    <cellStyle name="Poznámka" xfId="53" builtinId="10" customBuiltin="1"/>
    <cellStyle name="Propojená buňka" xfId="54" builtinId="24" customBuiltin="1"/>
    <cellStyle name="Správně" xfId="55" builtinId="26" customBuiltin="1"/>
    <cellStyle name="Text upozornění" xfId="56" builtinId="11" customBuiltin="1"/>
    <cellStyle name="Vstup" xfId="57" builtinId="20" customBuiltin="1"/>
    <cellStyle name="Výpočet" xfId="58" builtinId="22" customBuiltin="1"/>
    <cellStyle name="Výstup" xfId="59" builtinId="21" customBuiltin="1"/>
    <cellStyle name="Vysvětlující text" xfId="60" builtinId="53" customBuiltin="1"/>
    <cellStyle name="Zvýraznění 1" xfId="61" builtinId="29" customBuiltin="1"/>
    <cellStyle name="Zvýraznění 2" xfId="62" builtinId="33" customBuiltin="1"/>
    <cellStyle name="Zvýraznění 3" xfId="63" builtinId="37" customBuiltin="1"/>
    <cellStyle name="Zvýraznění 4" xfId="64" builtinId="41" customBuiltin="1"/>
    <cellStyle name="Zvýraznění 5" xfId="65" builtinId="45" customBuiltin="1"/>
    <cellStyle name="Zvýraznění 6" xfId="66" builtinId="49" customBuiltin="1"/>
  </cellStyles>
  <dxfs count="0"/>
  <tableStyles count="0" defaultTableStyle="TableStyleMedium2" defaultPivotStyle="PivotStyleLight16"/>
  <colors>
    <mruColors>
      <color rgb="FFFFFFCC"/>
      <color rgb="FF0000FF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5</xdr:row>
      <xdr:rowOff>0</xdr:rowOff>
    </xdr:from>
    <xdr:to>
      <xdr:col>5</xdr:col>
      <xdr:colOff>400050</xdr:colOff>
      <xdr:row>11</xdr:row>
      <xdr:rowOff>95250</xdr:rowOff>
    </xdr:to>
    <xdr:pic>
      <xdr:nvPicPr>
        <xdr:cNvPr id="4" name="obrázek 2" descr="erb_kraj_lbc_color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828800"/>
          <a:ext cx="1562100" cy="180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72950" name="Text Box 6"/>
        <xdr:cNvSpPr txBox="1">
          <a:spLocks noChangeArrowheads="1"/>
        </xdr:cNvSpPr>
      </xdr:nvSpPr>
      <xdr:spPr bwMode="auto">
        <a:xfrm>
          <a:off x="80010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172951" name="Text Box 7"/>
        <xdr:cNvSpPr txBox="1">
          <a:spLocks noChangeArrowheads="1"/>
        </xdr:cNvSpPr>
      </xdr:nvSpPr>
      <xdr:spPr bwMode="auto">
        <a:xfrm>
          <a:off x="800100" y="5524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72952" name="Text Box 7"/>
        <xdr:cNvSpPr txBox="1">
          <a:spLocks noChangeArrowheads="1"/>
        </xdr:cNvSpPr>
      </xdr:nvSpPr>
      <xdr:spPr bwMode="auto">
        <a:xfrm>
          <a:off x="800100" y="7572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172953" name="Text Box 7"/>
        <xdr:cNvSpPr txBox="1">
          <a:spLocks noChangeArrowheads="1"/>
        </xdr:cNvSpPr>
      </xdr:nvSpPr>
      <xdr:spPr bwMode="auto">
        <a:xfrm>
          <a:off x="800100" y="10734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172954" name="Text Box 40"/>
        <xdr:cNvSpPr txBox="1">
          <a:spLocks noChangeArrowheads="1"/>
        </xdr:cNvSpPr>
      </xdr:nvSpPr>
      <xdr:spPr bwMode="auto">
        <a:xfrm>
          <a:off x="800100" y="386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72955" name="Text Box 1"/>
        <xdr:cNvSpPr txBox="1">
          <a:spLocks noChangeArrowheads="1"/>
        </xdr:cNvSpPr>
      </xdr:nvSpPr>
      <xdr:spPr bwMode="auto">
        <a:xfrm>
          <a:off x="800100" y="2194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72956" name="Text Box 8"/>
        <xdr:cNvSpPr txBox="1">
          <a:spLocks noChangeArrowheads="1"/>
        </xdr:cNvSpPr>
      </xdr:nvSpPr>
      <xdr:spPr bwMode="auto">
        <a:xfrm>
          <a:off x="800100" y="21945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73843" name="Text Box 6"/>
        <xdr:cNvSpPr txBox="1">
          <a:spLocks noChangeArrowheads="1"/>
        </xdr:cNvSpPr>
      </xdr:nvSpPr>
      <xdr:spPr bwMode="auto">
        <a:xfrm>
          <a:off x="819150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173844" name="Text Box 8"/>
        <xdr:cNvSpPr txBox="1">
          <a:spLocks noChangeArrowheads="1"/>
        </xdr:cNvSpPr>
      </xdr:nvSpPr>
      <xdr:spPr bwMode="auto">
        <a:xfrm>
          <a:off x="819150" y="581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73845" name="Text Box 8"/>
        <xdr:cNvSpPr txBox="1">
          <a:spLocks noChangeArrowheads="1"/>
        </xdr:cNvSpPr>
      </xdr:nvSpPr>
      <xdr:spPr bwMode="auto">
        <a:xfrm>
          <a:off x="819150" y="7181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96</xdr:row>
      <xdr:rowOff>0</xdr:rowOff>
    </xdr:from>
    <xdr:to>
      <xdr:col>2</xdr:col>
      <xdr:colOff>133350</xdr:colOff>
      <xdr:row>96</xdr:row>
      <xdr:rowOff>0</xdr:rowOff>
    </xdr:to>
    <xdr:sp macro="" textlink="">
      <xdr:nvSpPr>
        <xdr:cNvPr id="173846" name="Text Box 8"/>
        <xdr:cNvSpPr txBox="1">
          <a:spLocks noChangeArrowheads="1"/>
        </xdr:cNvSpPr>
      </xdr:nvSpPr>
      <xdr:spPr bwMode="auto">
        <a:xfrm>
          <a:off x="819150" y="16583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121</xdr:row>
      <xdr:rowOff>0</xdr:rowOff>
    </xdr:from>
    <xdr:to>
      <xdr:col>2</xdr:col>
      <xdr:colOff>133350</xdr:colOff>
      <xdr:row>121</xdr:row>
      <xdr:rowOff>0</xdr:rowOff>
    </xdr:to>
    <xdr:sp macro="" textlink="">
      <xdr:nvSpPr>
        <xdr:cNvPr id="173847" name="Text Box 8"/>
        <xdr:cNvSpPr txBox="1">
          <a:spLocks noChangeArrowheads="1"/>
        </xdr:cNvSpPr>
      </xdr:nvSpPr>
      <xdr:spPr bwMode="auto">
        <a:xfrm>
          <a:off x="819150" y="20878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25</xdr:row>
      <xdr:rowOff>0</xdr:rowOff>
    </xdr:from>
    <xdr:to>
      <xdr:col>2</xdr:col>
      <xdr:colOff>133350</xdr:colOff>
      <xdr:row>25</xdr:row>
      <xdr:rowOff>0</xdr:rowOff>
    </xdr:to>
    <xdr:sp macro="" textlink="">
      <xdr:nvSpPr>
        <xdr:cNvPr id="173848" name="Text Box 40"/>
        <xdr:cNvSpPr txBox="1">
          <a:spLocks noChangeArrowheads="1"/>
        </xdr:cNvSpPr>
      </xdr:nvSpPr>
      <xdr:spPr bwMode="auto">
        <a:xfrm>
          <a:off x="819150" y="4333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74867" name="Text Box 6"/>
        <xdr:cNvSpPr txBox="1">
          <a:spLocks noChangeArrowheads="1"/>
        </xdr:cNvSpPr>
      </xdr:nvSpPr>
      <xdr:spPr bwMode="auto">
        <a:xfrm>
          <a:off x="914400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174868" name="Text Box 9"/>
        <xdr:cNvSpPr txBox="1">
          <a:spLocks noChangeArrowheads="1"/>
        </xdr:cNvSpPr>
      </xdr:nvSpPr>
      <xdr:spPr bwMode="auto">
        <a:xfrm>
          <a:off x="914400" y="6334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174869" name="Text Box 9"/>
        <xdr:cNvSpPr txBox="1">
          <a:spLocks noChangeArrowheads="1"/>
        </xdr:cNvSpPr>
      </xdr:nvSpPr>
      <xdr:spPr bwMode="auto">
        <a:xfrm>
          <a:off x="914400" y="7886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174870" name="Text Box 9"/>
        <xdr:cNvSpPr txBox="1">
          <a:spLocks noChangeArrowheads="1"/>
        </xdr:cNvSpPr>
      </xdr:nvSpPr>
      <xdr:spPr bwMode="auto">
        <a:xfrm>
          <a:off x="914400" y="11277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83</xdr:row>
      <xdr:rowOff>0</xdr:rowOff>
    </xdr:from>
    <xdr:to>
      <xdr:col>2</xdr:col>
      <xdr:colOff>133350</xdr:colOff>
      <xdr:row>83</xdr:row>
      <xdr:rowOff>0</xdr:rowOff>
    </xdr:to>
    <xdr:sp macro="" textlink="">
      <xdr:nvSpPr>
        <xdr:cNvPr id="174871" name="Text Box 40"/>
        <xdr:cNvSpPr txBox="1">
          <a:spLocks noChangeArrowheads="1"/>
        </xdr:cNvSpPr>
      </xdr:nvSpPr>
      <xdr:spPr bwMode="auto">
        <a:xfrm>
          <a:off x="914400" y="1521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74872" name="Text Box 40"/>
        <xdr:cNvSpPr txBox="1">
          <a:spLocks noChangeArrowheads="1"/>
        </xdr:cNvSpPr>
      </xdr:nvSpPr>
      <xdr:spPr bwMode="auto">
        <a:xfrm>
          <a:off x="914400" y="4019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27773" name="Text Box 6"/>
        <xdr:cNvSpPr txBox="1">
          <a:spLocks noChangeArrowheads="1"/>
        </xdr:cNvSpPr>
      </xdr:nvSpPr>
      <xdr:spPr bwMode="auto">
        <a:xfrm>
          <a:off x="8667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127774" name="Text Box 10"/>
        <xdr:cNvSpPr txBox="1">
          <a:spLocks noChangeArrowheads="1"/>
        </xdr:cNvSpPr>
      </xdr:nvSpPr>
      <xdr:spPr bwMode="auto">
        <a:xfrm>
          <a:off x="866775" y="2962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75629" name="Text Box 6"/>
        <xdr:cNvSpPr txBox="1">
          <a:spLocks noChangeArrowheads="1"/>
        </xdr:cNvSpPr>
      </xdr:nvSpPr>
      <xdr:spPr bwMode="auto">
        <a:xfrm>
          <a:off x="80962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175630" name="Text Box 11"/>
        <xdr:cNvSpPr txBox="1">
          <a:spLocks noChangeArrowheads="1"/>
        </xdr:cNvSpPr>
      </xdr:nvSpPr>
      <xdr:spPr bwMode="auto">
        <a:xfrm>
          <a:off x="809625" y="323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175631" name="Text Box 11"/>
        <xdr:cNvSpPr txBox="1">
          <a:spLocks noChangeArrowheads="1"/>
        </xdr:cNvSpPr>
      </xdr:nvSpPr>
      <xdr:spPr bwMode="auto">
        <a:xfrm>
          <a:off x="809625" y="6076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175632" name="Text Box 15"/>
        <xdr:cNvSpPr txBox="1">
          <a:spLocks noChangeArrowheads="1"/>
        </xdr:cNvSpPr>
      </xdr:nvSpPr>
      <xdr:spPr bwMode="auto">
        <a:xfrm>
          <a:off x="809625" y="6076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76653" name="Text Box 6"/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176654" name="Text Box 12"/>
        <xdr:cNvSpPr txBox="1">
          <a:spLocks noChangeArrowheads="1"/>
        </xdr:cNvSpPr>
      </xdr:nvSpPr>
      <xdr:spPr bwMode="auto">
        <a:xfrm>
          <a:off x="838200" y="3448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176655" name="Text Box 14"/>
        <xdr:cNvSpPr txBox="1">
          <a:spLocks noChangeArrowheads="1"/>
        </xdr:cNvSpPr>
      </xdr:nvSpPr>
      <xdr:spPr bwMode="auto">
        <a:xfrm>
          <a:off x="838200" y="8534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176656" name="Text Box 12"/>
        <xdr:cNvSpPr txBox="1">
          <a:spLocks noChangeArrowheads="1"/>
        </xdr:cNvSpPr>
      </xdr:nvSpPr>
      <xdr:spPr bwMode="auto">
        <a:xfrm>
          <a:off x="838200" y="704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77808" name="Text Box 6"/>
        <xdr:cNvSpPr txBox="1">
          <a:spLocks noChangeArrowheads="1"/>
        </xdr:cNvSpPr>
      </xdr:nvSpPr>
      <xdr:spPr bwMode="auto">
        <a:xfrm>
          <a:off x="81915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177809" name="Text Box 13"/>
        <xdr:cNvSpPr txBox="1">
          <a:spLocks noChangeArrowheads="1"/>
        </xdr:cNvSpPr>
      </xdr:nvSpPr>
      <xdr:spPr bwMode="auto">
        <a:xfrm>
          <a:off x="819150" y="3343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177810" name="Text Box 1"/>
        <xdr:cNvSpPr txBox="1">
          <a:spLocks noChangeArrowheads="1"/>
        </xdr:cNvSpPr>
      </xdr:nvSpPr>
      <xdr:spPr bwMode="auto">
        <a:xfrm>
          <a:off x="819150" y="6981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40</xdr:row>
      <xdr:rowOff>0</xdr:rowOff>
    </xdr:from>
    <xdr:to>
      <xdr:col>2</xdr:col>
      <xdr:colOff>133350</xdr:colOff>
      <xdr:row>40</xdr:row>
      <xdr:rowOff>0</xdr:rowOff>
    </xdr:to>
    <xdr:sp macro="" textlink="">
      <xdr:nvSpPr>
        <xdr:cNvPr id="177811" name="Text Box 8"/>
        <xdr:cNvSpPr txBox="1">
          <a:spLocks noChangeArrowheads="1"/>
        </xdr:cNvSpPr>
      </xdr:nvSpPr>
      <xdr:spPr bwMode="auto">
        <a:xfrm>
          <a:off x="819150" y="6981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177812" name="Text Box 40"/>
        <xdr:cNvSpPr txBox="1">
          <a:spLocks noChangeArrowheads="1"/>
        </xdr:cNvSpPr>
      </xdr:nvSpPr>
      <xdr:spPr bwMode="auto">
        <a:xfrm>
          <a:off x="819150" y="5381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88727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188728" name="Text Box 14"/>
        <xdr:cNvSpPr txBox="1">
          <a:spLocks noChangeArrowheads="1"/>
        </xdr:cNvSpPr>
      </xdr:nvSpPr>
      <xdr:spPr bwMode="auto">
        <a:xfrm>
          <a:off x="904875" y="3714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29" name="Text Box 15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0" name="Text Box 16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1" name="Text Box 17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2" name="Text Box 18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3" name="Text Box 19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4" name="Text Box 20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5" name="Text Box 21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6" name="Text Box 22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7" name="Text Box 23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8" name="Text Box 24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39" name="Text Box 25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40" name="Text Box 26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88741" name="Text Box 27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188742" name="Text Box 28"/>
        <xdr:cNvSpPr txBox="1">
          <a:spLocks noChangeArrowheads="1"/>
        </xdr:cNvSpPr>
      </xdr:nvSpPr>
      <xdr:spPr bwMode="auto">
        <a:xfrm>
          <a:off x="904875" y="8715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88743" name="Text Box 14"/>
        <xdr:cNvSpPr txBox="1">
          <a:spLocks noChangeArrowheads="1"/>
        </xdr:cNvSpPr>
      </xdr:nvSpPr>
      <xdr:spPr bwMode="auto">
        <a:xfrm>
          <a:off x="904875" y="17716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96</xdr:row>
      <xdr:rowOff>0</xdr:rowOff>
    </xdr:from>
    <xdr:to>
      <xdr:col>2</xdr:col>
      <xdr:colOff>133350</xdr:colOff>
      <xdr:row>96</xdr:row>
      <xdr:rowOff>0</xdr:rowOff>
    </xdr:to>
    <xdr:sp macro="" textlink="">
      <xdr:nvSpPr>
        <xdr:cNvPr id="188744" name="Text Box 11"/>
        <xdr:cNvSpPr txBox="1">
          <a:spLocks noChangeArrowheads="1"/>
        </xdr:cNvSpPr>
      </xdr:nvSpPr>
      <xdr:spPr bwMode="auto">
        <a:xfrm>
          <a:off x="904875" y="1535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79725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27</xdr:row>
      <xdr:rowOff>0</xdr:rowOff>
    </xdr:from>
    <xdr:to>
      <xdr:col>2</xdr:col>
      <xdr:colOff>133350</xdr:colOff>
      <xdr:row>27</xdr:row>
      <xdr:rowOff>0</xdr:rowOff>
    </xdr:to>
    <xdr:sp macro="" textlink="">
      <xdr:nvSpPr>
        <xdr:cNvPr id="179726" name="Text Box 10"/>
        <xdr:cNvSpPr txBox="1">
          <a:spLocks noChangeArrowheads="1"/>
        </xdr:cNvSpPr>
      </xdr:nvSpPr>
      <xdr:spPr bwMode="auto">
        <a:xfrm>
          <a:off x="904875" y="4800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79727" name="Text Box 14"/>
        <xdr:cNvSpPr txBox="1">
          <a:spLocks noChangeArrowheads="1"/>
        </xdr:cNvSpPr>
      </xdr:nvSpPr>
      <xdr:spPr bwMode="auto">
        <a:xfrm>
          <a:off x="904875" y="6743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179728" name="Text Box 5"/>
        <xdr:cNvSpPr txBox="1">
          <a:spLocks noChangeArrowheads="1"/>
        </xdr:cNvSpPr>
      </xdr:nvSpPr>
      <xdr:spPr bwMode="auto">
        <a:xfrm>
          <a:off x="904875" y="3438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0</xdr:rowOff>
    </xdr:from>
    <xdr:to>
      <xdr:col>6</xdr:col>
      <xdr:colOff>180975</xdr:colOff>
      <xdr:row>1</xdr:row>
      <xdr:rowOff>0</xdr:rowOff>
    </xdr:to>
    <xdr:pic>
      <xdr:nvPicPr>
        <xdr:cNvPr id="116547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6</xdr:row>
      <xdr:rowOff>76200</xdr:rowOff>
    </xdr:from>
    <xdr:to>
      <xdr:col>5</xdr:col>
      <xdr:colOff>466725</xdr:colOff>
      <xdr:row>17</xdr:row>
      <xdr:rowOff>95250</xdr:rowOff>
    </xdr:to>
    <xdr:pic>
      <xdr:nvPicPr>
        <xdr:cNvPr id="116548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0</xdr:rowOff>
    </xdr:from>
    <xdr:to>
      <xdr:col>6</xdr:col>
      <xdr:colOff>180975</xdr:colOff>
      <xdr:row>1</xdr:row>
      <xdr:rowOff>0</xdr:rowOff>
    </xdr:to>
    <xdr:pic>
      <xdr:nvPicPr>
        <xdr:cNvPr id="133881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7</xdr:row>
      <xdr:rowOff>76200</xdr:rowOff>
    </xdr:from>
    <xdr:to>
      <xdr:col>5</xdr:col>
      <xdr:colOff>466725</xdr:colOff>
      <xdr:row>18</xdr:row>
      <xdr:rowOff>95250</xdr:rowOff>
    </xdr:to>
    <xdr:pic>
      <xdr:nvPicPr>
        <xdr:cNvPr id="133882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1" name="Text Box 1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2" name="Text Box 2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3" name="Text Box 3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4" name="Text Box 4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5" name="Text Box 5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187726" name="Text Box 6"/>
        <xdr:cNvSpPr txBox="1">
          <a:spLocks noChangeArrowheads="1"/>
        </xdr:cNvSpPr>
      </xdr:nvSpPr>
      <xdr:spPr bwMode="auto">
        <a:xfrm>
          <a:off x="800100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7" name="Text Box 7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8" name="Text Box 8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29" name="Text Box 9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30" name="Text Box 10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31" name="Text Box 11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32" name="Text Box 12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7733" name="Text Box 13"/>
        <xdr:cNvSpPr txBox="1">
          <a:spLocks noChangeArrowheads="1"/>
        </xdr:cNvSpPr>
      </xdr:nvSpPr>
      <xdr:spPr bwMode="auto">
        <a:xfrm>
          <a:off x="800100" y="6524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87734" name="Text Box 6"/>
        <xdr:cNvSpPr txBox="1">
          <a:spLocks noChangeArrowheads="1"/>
        </xdr:cNvSpPr>
      </xdr:nvSpPr>
      <xdr:spPr bwMode="auto">
        <a:xfrm>
          <a:off x="8001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87735" name="Text Box 6"/>
        <xdr:cNvSpPr txBox="1">
          <a:spLocks noChangeArrowheads="1"/>
        </xdr:cNvSpPr>
      </xdr:nvSpPr>
      <xdr:spPr bwMode="auto">
        <a:xfrm>
          <a:off x="800100" y="7439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101</xdr:row>
      <xdr:rowOff>0</xdr:rowOff>
    </xdr:from>
    <xdr:to>
      <xdr:col>2</xdr:col>
      <xdr:colOff>133350</xdr:colOff>
      <xdr:row>101</xdr:row>
      <xdr:rowOff>0</xdr:rowOff>
    </xdr:to>
    <xdr:sp macro="" textlink="">
      <xdr:nvSpPr>
        <xdr:cNvPr id="187736" name="Text Box 6"/>
        <xdr:cNvSpPr txBox="1">
          <a:spLocks noChangeArrowheads="1"/>
        </xdr:cNvSpPr>
      </xdr:nvSpPr>
      <xdr:spPr bwMode="auto">
        <a:xfrm>
          <a:off x="800100" y="16906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121</xdr:row>
      <xdr:rowOff>0</xdr:rowOff>
    </xdr:from>
    <xdr:to>
      <xdr:col>2</xdr:col>
      <xdr:colOff>133350</xdr:colOff>
      <xdr:row>121</xdr:row>
      <xdr:rowOff>0</xdr:rowOff>
    </xdr:to>
    <xdr:sp macro="" textlink="">
      <xdr:nvSpPr>
        <xdr:cNvPr id="187737" name="Text Box 14"/>
        <xdr:cNvSpPr txBox="1">
          <a:spLocks noChangeArrowheads="1"/>
        </xdr:cNvSpPr>
      </xdr:nvSpPr>
      <xdr:spPr bwMode="auto">
        <a:xfrm>
          <a:off x="800100" y="20269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139</xdr:row>
      <xdr:rowOff>0</xdr:rowOff>
    </xdr:from>
    <xdr:to>
      <xdr:col>2</xdr:col>
      <xdr:colOff>133350</xdr:colOff>
      <xdr:row>139</xdr:row>
      <xdr:rowOff>0</xdr:rowOff>
    </xdr:to>
    <xdr:sp macro="" textlink="">
      <xdr:nvSpPr>
        <xdr:cNvPr id="187738" name="Text Box 14"/>
        <xdr:cNvSpPr txBox="1">
          <a:spLocks noChangeArrowheads="1"/>
        </xdr:cNvSpPr>
      </xdr:nvSpPr>
      <xdr:spPr bwMode="auto">
        <a:xfrm>
          <a:off x="800100" y="23317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64786" name="Text Box 6"/>
        <xdr:cNvSpPr txBox="1">
          <a:spLocks noChangeArrowheads="1"/>
        </xdr:cNvSpPr>
      </xdr:nvSpPr>
      <xdr:spPr bwMode="auto">
        <a:xfrm>
          <a:off x="9429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164787" name="Text Box 1"/>
        <xdr:cNvSpPr txBox="1">
          <a:spLocks noChangeArrowheads="1"/>
        </xdr:cNvSpPr>
      </xdr:nvSpPr>
      <xdr:spPr bwMode="auto">
        <a:xfrm>
          <a:off x="942975" y="3552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164788" name="Text Box 1"/>
        <xdr:cNvSpPr txBox="1">
          <a:spLocks noChangeArrowheads="1"/>
        </xdr:cNvSpPr>
      </xdr:nvSpPr>
      <xdr:spPr bwMode="auto">
        <a:xfrm>
          <a:off x="942975" y="3552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52</xdr:row>
      <xdr:rowOff>0</xdr:rowOff>
    </xdr:from>
    <xdr:to>
      <xdr:col>2</xdr:col>
      <xdr:colOff>133350</xdr:colOff>
      <xdr:row>52</xdr:row>
      <xdr:rowOff>0</xdr:rowOff>
    </xdr:to>
    <xdr:sp macro="" textlink="">
      <xdr:nvSpPr>
        <xdr:cNvPr id="164789" name="Text Box 1"/>
        <xdr:cNvSpPr txBox="1">
          <a:spLocks noChangeArrowheads="1"/>
        </xdr:cNvSpPr>
      </xdr:nvSpPr>
      <xdr:spPr bwMode="auto">
        <a:xfrm>
          <a:off x="942975" y="9067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52</xdr:row>
      <xdr:rowOff>0</xdr:rowOff>
    </xdr:from>
    <xdr:to>
      <xdr:col>2</xdr:col>
      <xdr:colOff>133350</xdr:colOff>
      <xdr:row>52</xdr:row>
      <xdr:rowOff>0</xdr:rowOff>
    </xdr:to>
    <xdr:sp macro="" textlink="">
      <xdr:nvSpPr>
        <xdr:cNvPr id="164790" name="Text Box 1"/>
        <xdr:cNvSpPr txBox="1">
          <a:spLocks noChangeArrowheads="1"/>
        </xdr:cNvSpPr>
      </xdr:nvSpPr>
      <xdr:spPr bwMode="auto">
        <a:xfrm>
          <a:off x="942975" y="9067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81</xdr:row>
      <xdr:rowOff>0</xdr:rowOff>
    </xdr:from>
    <xdr:to>
      <xdr:col>2</xdr:col>
      <xdr:colOff>133350</xdr:colOff>
      <xdr:row>81</xdr:row>
      <xdr:rowOff>0</xdr:rowOff>
    </xdr:to>
    <xdr:sp macro="" textlink="">
      <xdr:nvSpPr>
        <xdr:cNvPr id="164791" name="Text Box 1"/>
        <xdr:cNvSpPr txBox="1">
          <a:spLocks noChangeArrowheads="1"/>
        </xdr:cNvSpPr>
      </xdr:nvSpPr>
      <xdr:spPr bwMode="auto">
        <a:xfrm>
          <a:off x="942975" y="13611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81</xdr:row>
      <xdr:rowOff>0</xdr:rowOff>
    </xdr:from>
    <xdr:to>
      <xdr:col>2</xdr:col>
      <xdr:colOff>133350</xdr:colOff>
      <xdr:row>81</xdr:row>
      <xdr:rowOff>0</xdr:rowOff>
    </xdr:to>
    <xdr:sp macro="" textlink="">
      <xdr:nvSpPr>
        <xdr:cNvPr id="164792" name="Text Box 8"/>
        <xdr:cNvSpPr txBox="1">
          <a:spLocks noChangeArrowheads="1"/>
        </xdr:cNvSpPr>
      </xdr:nvSpPr>
      <xdr:spPr bwMode="auto">
        <a:xfrm>
          <a:off x="942975" y="13611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67</xdr:row>
      <xdr:rowOff>0</xdr:rowOff>
    </xdr:from>
    <xdr:to>
      <xdr:col>2</xdr:col>
      <xdr:colOff>133350</xdr:colOff>
      <xdr:row>67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46150" y="9055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67</xdr:row>
      <xdr:rowOff>0</xdr:rowOff>
    </xdr:from>
    <xdr:to>
      <xdr:col>2</xdr:col>
      <xdr:colOff>133350</xdr:colOff>
      <xdr:row>67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946150" y="9055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62361" name="Text Box 6"/>
        <xdr:cNvSpPr txBox="1">
          <a:spLocks noChangeArrowheads="1"/>
        </xdr:cNvSpPr>
      </xdr:nvSpPr>
      <xdr:spPr bwMode="auto">
        <a:xfrm>
          <a:off x="904875" y="1638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162362" name="Text Box 2"/>
        <xdr:cNvSpPr txBox="1">
          <a:spLocks noChangeArrowheads="1"/>
        </xdr:cNvSpPr>
      </xdr:nvSpPr>
      <xdr:spPr bwMode="auto">
        <a:xfrm>
          <a:off x="904875" y="3552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162363" name="Text Box 1"/>
        <xdr:cNvSpPr txBox="1">
          <a:spLocks noChangeArrowheads="1"/>
        </xdr:cNvSpPr>
      </xdr:nvSpPr>
      <xdr:spPr bwMode="auto">
        <a:xfrm>
          <a:off x="904875" y="7753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162364" name="Text Box 8"/>
        <xdr:cNvSpPr txBox="1">
          <a:spLocks noChangeArrowheads="1"/>
        </xdr:cNvSpPr>
      </xdr:nvSpPr>
      <xdr:spPr bwMode="auto">
        <a:xfrm>
          <a:off x="904875" y="7753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86560" name="Text Box 6"/>
        <xdr:cNvSpPr txBox="1">
          <a:spLocks noChangeArrowheads="1"/>
        </xdr:cNvSpPr>
      </xdr:nvSpPr>
      <xdr:spPr bwMode="auto">
        <a:xfrm>
          <a:off x="88582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86561" name="Text Box 3"/>
        <xdr:cNvSpPr txBox="1">
          <a:spLocks noChangeArrowheads="1"/>
        </xdr:cNvSpPr>
      </xdr:nvSpPr>
      <xdr:spPr bwMode="auto">
        <a:xfrm>
          <a:off x="885825" y="7181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86562" name="Text Box 15"/>
        <xdr:cNvSpPr txBox="1">
          <a:spLocks noChangeArrowheads="1"/>
        </xdr:cNvSpPr>
      </xdr:nvSpPr>
      <xdr:spPr bwMode="auto">
        <a:xfrm>
          <a:off x="885825" y="7181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111</xdr:row>
      <xdr:rowOff>0</xdr:rowOff>
    </xdr:from>
    <xdr:to>
      <xdr:col>2</xdr:col>
      <xdr:colOff>133350</xdr:colOff>
      <xdr:row>111</xdr:row>
      <xdr:rowOff>0</xdr:rowOff>
    </xdr:to>
    <xdr:sp macro="" textlink="">
      <xdr:nvSpPr>
        <xdr:cNvPr id="186563" name="Text Box 3"/>
        <xdr:cNvSpPr txBox="1">
          <a:spLocks noChangeArrowheads="1"/>
        </xdr:cNvSpPr>
      </xdr:nvSpPr>
      <xdr:spPr bwMode="auto">
        <a:xfrm>
          <a:off x="885825" y="19650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142</xdr:row>
      <xdr:rowOff>0</xdr:rowOff>
    </xdr:from>
    <xdr:to>
      <xdr:col>2</xdr:col>
      <xdr:colOff>133350</xdr:colOff>
      <xdr:row>142</xdr:row>
      <xdr:rowOff>0</xdr:rowOff>
    </xdr:to>
    <xdr:sp macro="" textlink="">
      <xdr:nvSpPr>
        <xdr:cNvPr id="186564" name="Text Box 3"/>
        <xdr:cNvSpPr txBox="1">
          <a:spLocks noChangeArrowheads="1"/>
        </xdr:cNvSpPr>
      </xdr:nvSpPr>
      <xdr:spPr bwMode="auto">
        <a:xfrm>
          <a:off x="885825" y="23964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184</xdr:row>
      <xdr:rowOff>0</xdr:rowOff>
    </xdr:from>
    <xdr:to>
      <xdr:col>2</xdr:col>
      <xdr:colOff>133350</xdr:colOff>
      <xdr:row>184</xdr:row>
      <xdr:rowOff>0</xdr:rowOff>
    </xdr:to>
    <xdr:sp macro="" textlink="">
      <xdr:nvSpPr>
        <xdr:cNvPr id="186565" name="Text Box 3"/>
        <xdr:cNvSpPr txBox="1">
          <a:spLocks noChangeArrowheads="1"/>
        </xdr:cNvSpPr>
      </xdr:nvSpPr>
      <xdr:spPr bwMode="auto">
        <a:xfrm>
          <a:off x="885825" y="33318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196</xdr:row>
      <xdr:rowOff>0</xdr:rowOff>
    </xdr:from>
    <xdr:to>
      <xdr:col>2</xdr:col>
      <xdr:colOff>133350</xdr:colOff>
      <xdr:row>196</xdr:row>
      <xdr:rowOff>0</xdr:rowOff>
    </xdr:to>
    <xdr:sp macro="" textlink="">
      <xdr:nvSpPr>
        <xdr:cNvPr id="186566" name="Text Box 1"/>
        <xdr:cNvSpPr txBox="1">
          <a:spLocks noChangeArrowheads="1"/>
        </xdr:cNvSpPr>
      </xdr:nvSpPr>
      <xdr:spPr bwMode="auto">
        <a:xfrm>
          <a:off x="885825" y="36099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196</xdr:row>
      <xdr:rowOff>0</xdr:rowOff>
    </xdr:from>
    <xdr:to>
      <xdr:col>2</xdr:col>
      <xdr:colOff>133350</xdr:colOff>
      <xdr:row>196</xdr:row>
      <xdr:rowOff>0</xdr:rowOff>
    </xdr:to>
    <xdr:sp macro="" textlink="">
      <xdr:nvSpPr>
        <xdr:cNvPr id="186567" name="Text Box 8"/>
        <xdr:cNvSpPr txBox="1">
          <a:spLocks noChangeArrowheads="1"/>
        </xdr:cNvSpPr>
      </xdr:nvSpPr>
      <xdr:spPr bwMode="auto">
        <a:xfrm>
          <a:off x="885825" y="36099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86568" name="Text Box 40"/>
        <xdr:cNvSpPr txBox="1">
          <a:spLocks noChangeArrowheads="1"/>
        </xdr:cNvSpPr>
      </xdr:nvSpPr>
      <xdr:spPr bwMode="auto">
        <a:xfrm>
          <a:off x="885825" y="4019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84637" name="Text Box 6"/>
        <xdr:cNvSpPr txBox="1">
          <a:spLocks noChangeArrowheads="1"/>
        </xdr:cNvSpPr>
      </xdr:nvSpPr>
      <xdr:spPr bwMode="auto">
        <a:xfrm>
          <a:off x="866775" y="1657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30</xdr:row>
      <xdr:rowOff>0</xdr:rowOff>
    </xdr:from>
    <xdr:to>
      <xdr:col>2</xdr:col>
      <xdr:colOff>133350</xdr:colOff>
      <xdr:row>30</xdr:row>
      <xdr:rowOff>0</xdr:rowOff>
    </xdr:to>
    <xdr:sp macro="" textlink="">
      <xdr:nvSpPr>
        <xdr:cNvPr id="184638" name="Text Box 4"/>
        <xdr:cNvSpPr txBox="1">
          <a:spLocks noChangeArrowheads="1"/>
        </xdr:cNvSpPr>
      </xdr:nvSpPr>
      <xdr:spPr bwMode="auto">
        <a:xfrm>
          <a:off x="866775" y="5010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133350</xdr:colOff>
      <xdr:row>57</xdr:row>
      <xdr:rowOff>0</xdr:rowOff>
    </xdr:to>
    <xdr:sp macro="" textlink="">
      <xdr:nvSpPr>
        <xdr:cNvPr id="184639" name="Text Box 4"/>
        <xdr:cNvSpPr txBox="1">
          <a:spLocks noChangeArrowheads="1"/>
        </xdr:cNvSpPr>
      </xdr:nvSpPr>
      <xdr:spPr bwMode="auto">
        <a:xfrm>
          <a:off x="866775" y="9572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93</xdr:row>
      <xdr:rowOff>0</xdr:rowOff>
    </xdr:from>
    <xdr:to>
      <xdr:col>2</xdr:col>
      <xdr:colOff>133350</xdr:colOff>
      <xdr:row>93</xdr:row>
      <xdr:rowOff>0</xdr:rowOff>
    </xdr:to>
    <xdr:sp macro="" textlink="">
      <xdr:nvSpPr>
        <xdr:cNvPr id="184640" name="Text Box 4"/>
        <xdr:cNvSpPr txBox="1">
          <a:spLocks noChangeArrowheads="1"/>
        </xdr:cNvSpPr>
      </xdr:nvSpPr>
      <xdr:spPr bwMode="auto">
        <a:xfrm>
          <a:off x="866775" y="15182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184641" name="Text Box 3"/>
        <xdr:cNvSpPr txBox="1">
          <a:spLocks noChangeArrowheads="1"/>
        </xdr:cNvSpPr>
      </xdr:nvSpPr>
      <xdr:spPr bwMode="auto">
        <a:xfrm>
          <a:off x="866775" y="17821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133350</xdr:colOff>
      <xdr:row>57</xdr:row>
      <xdr:rowOff>0</xdr:rowOff>
    </xdr:to>
    <xdr:sp macro="" textlink="">
      <xdr:nvSpPr>
        <xdr:cNvPr id="184642" name="Text Box 4"/>
        <xdr:cNvSpPr txBox="1">
          <a:spLocks noChangeArrowheads="1"/>
        </xdr:cNvSpPr>
      </xdr:nvSpPr>
      <xdr:spPr bwMode="auto">
        <a:xfrm>
          <a:off x="866775" y="9572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93</xdr:row>
      <xdr:rowOff>0</xdr:rowOff>
    </xdr:from>
    <xdr:to>
      <xdr:col>2</xdr:col>
      <xdr:colOff>133350</xdr:colOff>
      <xdr:row>93</xdr:row>
      <xdr:rowOff>0</xdr:rowOff>
    </xdr:to>
    <xdr:sp macro="" textlink="">
      <xdr:nvSpPr>
        <xdr:cNvPr id="184643" name="Text Box 4"/>
        <xdr:cNvSpPr txBox="1">
          <a:spLocks noChangeArrowheads="1"/>
        </xdr:cNvSpPr>
      </xdr:nvSpPr>
      <xdr:spPr bwMode="auto">
        <a:xfrm>
          <a:off x="866775" y="15182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184644" name="Text Box 40"/>
        <xdr:cNvSpPr txBox="1">
          <a:spLocks noChangeArrowheads="1"/>
        </xdr:cNvSpPr>
      </xdr:nvSpPr>
      <xdr:spPr bwMode="auto">
        <a:xfrm>
          <a:off x="866775" y="3590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121</xdr:row>
      <xdr:rowOff>0</xdr:rowOff>
    </xdr:from>
    <xdr:to>
      <xdr:col>2</xdr:col>
      <xdr:colOff>133350</xdr:colOff>
      <xdr:row>121</xdr:row>
      <xdr:rowOff>0</xdr:rowOff>
    </xdr:to>
    <xdr:sp macro="" textlink="">
      <xdr:nvSpPr>
        <xdr:cNvPr id="184645" name="Text Box 1"/>
        <xdr:cNvSpPr txBox="1">
          <a:spLocks noChangeArrowheads="1"/>
        </xdr:cNvSpPr>
      </xdr:nvSpPr>
      <xdr:spPr bwMode="auto">
        <a:xfrm>
          <a:off x="866775" y="2084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121</xdr:row>
      <xdr:rowOff>0</xdr:rowOff>
    </xdr:from>
    <xdr:to>
      <xdr:col>2</xdr:col>
      <xdr:colOff>133350</xdr:colOff>
      <xdr:row>121</xdr:row>
      <xdr:rowOff>0</xdr:rowOff>
    </xdr:to>
    <xdr:sp macro="" textlink="">
      <xdr:nvSpPr>
        <xdr:cNvPr id="184646" name="Text Box 8"/>
        <xdr:cNvSpPr txBox="1">
          <a:spLocks noChangeArrowheads="1"/>
        </xdr:cNvSpPr>
      </xdr:nvSpPr>
      <xdr:spPr bwMode="auto">
        <a:xfrm>
          <a:off x="866775" y="2084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90505" name="Text Box 6"/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190506" name="Text Box 5"/>
        <xdr:cNvSpPr txBox="1">
          <a:spLocks noChangeArrowheads="1"/>
        </xdr:cNvSpPr>
      </xdr:nvSpPr>
      <xdr:spPr bwMode="auto">
        <a:xfrm>
          <a:off x="847725" y="533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90507" name="Text Box 5"/>
        <xdr:cNvSpPr txBox="1">
          <a:spLocks noChangeArrowheads="1"/>
        </xdr:cNvSpPr>
      </xdr:nvSpPr>
      <xdr:spPr bwMode="auto">
        <a:xfrm>
          <a:off x="847725" y="7143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87</xdr:row>
      <xdr:rowOff>0</xdr:rowOff>
    </xdr:from>
    <xdr:to>
      <xdr:col>2</xdr:col>
      <xdr:colOff>133350</xdr:colOff>
      <xdr:row>87</xdr:row>
      <xdr:rowOff>0</xdr:rowOff>
    </xdr:to>
    <xdr:sp macro="" textlink="">
      <xdr:nvSpPr>
        <xdr:cNvPr id="190508" name="Text Box 5"/>
        <xdr:cNvSpPr txBox="1">
          <a:spLocks noChangeArrowheads="1"/>
        </xdr:cNvSpPr>
      </xdr:nvSpPr>
      <xdr:spPr bwMode="auto">
        <a:xfrm>
          <a:off x="847725" y="16192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190509" name="Text Box 1"/>
        <xdr:cNvSpPr txBox="1">
          <a:spLocks noChangeArrowheads="1"/>
        </xdr:cNvSpPr>
      </xdr:nvSpPr>
      <xdr:spPr bwMode="auto">
        <a:xfrm>
          <a:off x="847725" y="19431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190510" name="Text Box 8"/>
        <xdr:cNvSpPr txBox="1">
          <a:spLocks noChangeArrowheads="1"/>
        </xdr:cNvSpPr>
      </xdr:nvSpPr>
      <xdr:spPr bwMode="auto">
        <a:xfrm>
          <a:off x="847725" y="19431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67</xdr:row>
      <xdr:rowOff>0</xdr:rowOff>
    </xdr:from>
    <xdr:to>
      <xdr:col>2</xdr:col>
      <xdr:colOff>133350</xdr:colOff>
      <xdr:row>67</xdr:row>
      <xdr:rowOff>0</xdr:rowOff>
    </xdr:to>
    <xdr:sp macro="" textlink="">
      <xdr:nvSpPr>
        <xdr:cNvPr id="190511" name="Text Box 4"/>
        <xdr:cNvSpPr txBox="1">
          <a:spLocks noChangeArrowheads="1"/>
        </xdr:cNvSpPr>
      </xdr:nvSpPr>
      <xdr:spPr bwMode="auto">
        <a:xfrm>
          <a:off x="847725" y="12668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190512" name="Text Box 40"/>
        <xdr:cNvSpPr txBox="1">
          <a:spLocks noChangeArrowheads="1"/>
        </xdr:cNvSpPr>
      </xdr:nvSpPr>
      <xdr:spPr bwMode="auto">
        <a:xfrm>
          <a:off x="847725" y="3952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R16" sqref="R16:R17"/>
    </sheetView>
  </sheetViews>
  <sheetFormatPr defaultRowHeight="12.75" x14ac:dyDescent="0.2"/>
  <cols>
    <col min="5" max="5" width="13.5703125" customWidth="1"/>
    <col min="8" max="8" width="12" customWidth="1"/>
    <col min="10" max="10" width="19.28515625" customWidth="1"/>
  </cols>
  <sheetData>
    <row r="1" spans="1:10" ht="19.5" customHeight="1" x14ac:dyDescent="0.2">
      <c r="G1" s="2509"/>
      <c r="H1" s="2509"/>
      <c r="I1" s="2509"/>
      <c r="J1" s="2509"/>
    </row>
    <row r="2" spans="1:10" ht="33.75" x14ac:dyDescent="0.5">
      <c r="A2" s="2511" t="s">
        <v>312</v>
      </c>
      <c r="B2" s="2511"/>
      <c r="C2" s="2511"/>
      <c r="D2" s="2511"/>
      <c r="E2" s="2511"/>
      <c r="F2" s="2511"/>
      <c r="G2" s="2511"/>
      <c r="H2" s="2511"/>
      <c r="I2" s="2511"/>
    </row>
    <row r="3" spans="1:10" ht="33.75" x14ac:dyDescent="0.5">
      <c r="A3" s="2510"/>
      <c r="B3" s="2510"/>
      <c r="C3" s="2510"/>
      <c r="D3" s="2510"/>
      <c r="E3" s="2510"/>
      <c r="F3" s="2510"/>
      <c r="G3" s="2510"/>
      <c r="H3" s="2510"/>
      <c r="I3" s="2510"/>
    </row>
    <row r="4" spans="1:10" ht="33.75" x14ac:dyDescent="0.5">
      <c r="A4" s="2510"/>
      <c r="B4" s="2510"/>
      <c r="C4" s="2510"/>
      <c r="D4" s="2510"/>
      <c r="E4" s="2510"/>
      <c r="F4" s="2510"/>
      <c r="G4" s="2510"/>
      <c r="H4" s="2510"/>
      <c r="I4" s="2510"/>
    </row>
    <row r="5" spans="1:10" x14ac:dyDescent="0.2">
      <c r="A5" s="192"/>
    </row>
    <row r="7" spans="1:10" x14ac:dyDescent="0.2">
      <c r="A7" s="192"/>
    </row>
    <row r="8" spans="1:10" ht="25.5" x14ac:dyDescent="0.35">
      <c r="A8" s="193"/>
    </row>
    <row r="9" spans="1:10" ht="27.75" x14ac:dyDescent="0.4">
      <c r="A9" s="194"/>
    </row>
    <row r="10" spans="1:10" ht="27.75" x14ac:dyDescent="0.4">
      <c r="A10" s="194"/>
    </row>
    <row r="11" spans="1:10" ht="27.75" x14ac:dyDescent="0.4">
      <c r="A11" s="194"/>
    </row>
    <row r="12" spans="1:10" ht="20.25" x14ac:dyDescent="0.3">
      <c r="A12" s="195"/>
    </row>
    <row r="13" spans="1:10" ht="20.25" x14ac:dyDescent="0.3">
      <c r="A13" s="195"/>
    </row>
    <row r="14" spans="1:10" ht="28.5" customHeight="1" x14ac:dyDescent="0.3">
      <c r="A14" s="195"/>
    </row>
    <row r="15" spans="1:10" ht="20.25" x14ac:dyDescent="0.3">
      <c r="A15" s="195"/>
    </row>
    <row r="16" spans="1:10" ht="20.25" x14ac:dyDescent="0.3">
      <c r="A16" s="195"/>
    </row>
    <row r="17" spans="1:10" ht="29.25" customHeight="1" x14ac:dyDescent="0.2">
      <c r="A17" s="2514" t="s">
        <v>1984</v>
      </c>
      <c r="B17" s="2514"/>
      <c r="C17" s="2514"/>
      <c r="D17" s="2514"/>
      <c r="E17" s="2514"/>
      <c r="F17" s="2514"/>
      <c r="G17" s="2514"/>
      <c r="H17" s="2514"/>
      <c r="I17" s="2514"/>
    </row>
    <row r="18" spans="1:10" ht="21" customHeight="1" x14ac:dyDescent="0.2">
      <c r="A18" s="2513" t="s">
        <v>1979</v>
      </c>
      <c r="B18" s="2513"/>
      <c r="C18" s="2513"/>
      <c r="D18" s="2513"/>
      <c r="E18" s="2513"/>
      <c r="F18" s="2513"/>
      <c r="G18" s="2513"/>
      <c r="H18" s="2513"/>
      <c r="I18" s="2513"/>
    </row>
    <row r="19" spans="1:10" ht="12.75" customHeight="1" x14ac:dyDescent="0.25">
      <c r="A19" s="196"/>
      <c r="B19" s="197"/>
      <c r="C19" s="197"/>
      <c r="D19" s="197"/>
      <c r="E19" s="197"/>
      <c r="F19" s="197"/>
      <c r="G19" s="197"/>
      <c r="H19" s="197"/>
      <c r="I19" s="197"/>
    </row>
    <row r="20" spans="1:10" ht="16.5" customHeight="1" x14ac:dyDescent="0.2">
      <c r="A20" s="198"/>
      <c r="B20" s="199"/>
      <c r="C20" s="199"/>
      <c r="D20" s="199"/>
      <c r="E20" s="199"/>
      <c r="F20" s="199"/>
      <c r="G20" s="199"/>
      <c r="H20" s="199"/>
    </row>
    <row r="21" spans="1:10" ht="18" x14ac:dyDescent="0.2">
      <c r="A21" s="2515" t="s">
        <v>1980</v>
      </c>
      <c r="B21" s="2515"/>
      <c r="C21" s="2515"/>
      <c r="D21" s="2515"/>
      <c r="E21" s="2515"/>
      <c r="F21" s="2515"/>
      <c r="G21" s="2515"/>
      <c r="H21" s="2515"/>
      <c r="I21" s="2515"/>
      <c r="J21" s="2508"/>
    </row>
    <row r="22" spans="1:10" x14ac:dyDescent="0.2">
      <c r="A22" s="198"/>
    </row>
    <row r="23" spans="1:10" x14ac:dyDescent="0.2">
      <c r="A23" s="198"/>
    </row>
    <row r="24" spans="1:10" x14ac:dyDescent="0.2">
      <c r="A24" s="198"/>
    </row>
    <row r="25" spans="1:10" x14ac:dyDescent="0.2">
      <c r="A25" s="198"/>
    </row>
    <row r="26" spans="1:10" x14ac:dyDescent="0.2">
      <c r="A26" s="198"/>
    </row>
    <row r="27" spans="1:10" x14ac:dyDescent="0.2">
      <c r="A27" s="198"/>
    </row>
    <row r="28" spans="1:10" x14ac:dyDescent="0.2">
      <c r="A28" s="198"/>
    </row>
    <row r="29" spans="1:10" x14ac:dyDescent="0.2">
      <c r="A29" s="198"/>
    </row>
    <row r="30" spans="1:10" x14ac:dyDescent="0.2">
      <c r="A30" s="198"/>
    </row>
    <row r="48" spans="1:9" x14ac:dyDescent="0.2">
      <c r="A48" s="2512"/>
      <c r="B48" s="2512"/>
      <c r="C48" s="2512"/>
      <c r="D48" s="2512"/>
      <c r="E48" s="2512"/>
      <c r="F48" s="2512"/>
      <c r="G48" s="2512"/>
      <c r="H48" s="2512"/>
      <c r="I48" s="2512"/>
    </row>
  </sheetData>
  <mergeCells count="5">
    <mergeCell ref="A2:I2"/>
    <mergeCell ref="A48:I48"/>
    <mergeCell ref="A18:I18"/>
    <mergeCell ref="A17:I17"/>
    <mergeCell ref="A21:I21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zoomScaleNormal="100" zoomScaleSheetLayoutView="75" workbookViewId="0">
      <selection sqref="A1:G1"/>
    </sheetView>
  </sheetViews>
  <sheetFormatPr defaultRowHeight="11.25" x14ac:dyDescent="0.2"/>
  <cols>
    <col min="1" max="1" width="9.140625" style="12"/>
    <col min="2" max="2" width="4.140625" style="13" customWidth="1"/>
    <col min="3" max="3" width="11.28515625" style="12" bestFit="1" customWidth="1"/>
    <col min="4" max="4" width="36.85546875" style="12" customWidth="1"/>
    <col min="5" max="6" width="12.7109375" style="12" customWidth="1"/>
    <col min="7" max="7" width="20.85546875" style="12" customWidth="1"/>
    <col min="8" max="8" width="19.5703125" style="13" customWidth="1"/>
    <col min="9" max="9" width="9.140625" style="12"/>
    <col min="10" max="10" width="9.140625" style="131"/>
    <col min="11" max="11" width="9.140625" style="2173"/>
    <col min="12" max="12" width="10.140625" style="2173" customWidth="1"/>
    <col min="13" max="16384" width="9.140625" style="12"/>
  </cols>
  <sheetData>
    <row r="1" spans="1:1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506"/>
    </row>
    <row r="2" spans="1:12" ht="12.75" customHeight="1" x14ac:dyDescent="0.2">
      <c r="H2" s="1542"/>
    </row>
    <row r="3" spans="1:12" s="1" customFormat="1" ht="15.75" x14ac:dyDescent="0.25">
      <c r="A3" s="2573" t="s">
        <v>980</v>
      </c>
      <c r="B3" s="2573"/>
      <c r="C3" s="2573"/>
      <c r="D3" s="2573"/>
      <c r="E3" s="2573"/>
      <c r="F3" s="2573"/>
      <c r="G3" s="2573"/>
      <c r="H3" s="1387"/>
      <c r="J3" s="1434"/>
      <c r="K3" s="2174"/>
      <c r="L3" s="2174"/>
    </row>
    <row r="4" spans="1:12" s="1" customFormat="1" ht="15.75" x14ac:dyDescent="0.25">
      <c r="B4" s="85"/>
      <c r="C4" s="85"/>
      <c r="D4" s="85"/>
      <c r="E4" s="2248"/>
      <c r="F4" s="85"/>
      <c r="G4" s="85"/>
      <c r="H4" s="85"/>
      <c r="J4" s="1434"/>
      <c r="K4" s="2174"/>
      <c r="L4" s="2174"/>
    </row>
    <row r="5" spans="1:1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1990"/>
      <c r="J5" s="1435"/>
      <c r="K5" s="2175"/>
      <c r="L5" s="2175"/>
    </row>
    <row r="6" spans="1:12" s="6" customFormat="1" ht="12" thickBot="1" x14ac:dyDescent="0.25">
      <c r="B6" s="5"/>
      <c r="C6" s="5"/>
      <c r="D6" s="5"/>
      <c r="E6" s="8" t="s">
        <v>171</v>
      </c>
      <c r="F6" s="810"/>
      <c r="G6" s="55"/>
      <c r="J6" s="958"/>
      <c r="K6" s="1394"/>
      <c r="L6" s="1425"/>
    </row>
    <row r="7" spans="1:12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I7" s="9"/>
      <c r="J7" s="1436"/>
      <c r="K7" s="1520"/>
      <c r="L7" s="2176"/>
    </row>
    <row r="8" spans="1:12" s="6" customFormat="1" ht="12.75" customHeight="1" thickBot="1" x14ac:dyDescent="0.25">
      <c r="B8" s="2604"/>
      <c r="C8" s="2606"/>
      <c r="D8" s="2575"/>
      <c r="E8" s="2610"/>
      <c r="F8" s="1567"/>
      <c r="G8" s="799"/>
      <c r="J8" s="958"/>
      <c r="K8" s="1363"/>
      <c r="L8" s="1425"/>
    </row>
    <row r="9" spans="1:12" s="6" customFormat="1" ht="12.75" customHeight="1" thickBot="1" x14ac:dyDescent="0.25">
      <c r="B9" s="86"/>
      <c r="C9" s="72" t="s">
        <v>2</v>
      </c>
      <c r="D9" s="65" t="s">
        <v>11</v>
      </c>
      <c r="E9" s="67">
        <f>SUM(E10:E13)</f>
        <v>47610.03</v>
      </c>
      <c r="F9" s="80"/>
      <c r="G9" s="799"/>
      <c r="J9" s="1447"/>
      <c r="K9" s="80"/>
      <c r="L9" s="1425"/>
    </row>
    <row r="10" spans="1:12" s="14" customFormat="1" ht="12.75" customHeight="1" x14ac:dyDescent="0.2">
      <c r="B10" s="84"/>
      <c r="C10" s="88" t="s">
        <v>4</v>
      </c>
      <c r="D10" s="35" t="s">
        <v>9</v>
      </c>
      <c r="E10" s="453">
        <f>F20</f>
        <v>4005</v>
      </c>
      <c r="F10" s="83"/>
      <c r="G10" s="47"/>
      <c r="J10" s="1382"/>
      <c r="K10" s="83"/>
      <c r="L10" s="2177"/>
    </row>
    <row r="11" spans="1:12" s="14" customFormat="1" ht="12.75" customHeight="1" x14ac:dyDescent="0.2">
      <c r="B11" s="84"/>
      <c r="C11" s="88" t="s">
        <v>5</v>
      </c>
      <c r="D11" s="35" t="s">
        <v>10</v>
      </c>
      <c r="E11" s="452">
        <f>F52</f>
        <v>2100</v>
      </c>
      <c r="F11" s="83"/>
      <c r="J11" s="1382"/>
      <c r="K11" s="83"/>
      <c r="L11" s="2177"/>
    </row>
    <row r="12" spans="1:12" s="14" customFormat="1" ht="12.75" customHeight="1" x14ac:dyDescent="0.2">
      <c r="B12" s="84"/>
      <c r="C12" s="90" t="s">
        <v>7</v>
      </c>
      <c r="D12" s="24" t="s">
        <v>13</v>
      </c>
      <c r="E12" s="454">
        <f>F81</f>
        <v>25505.03</v>
      </c>
      <c r="F12" s="1548"/>
      <c r="J12" s="1382"/>
      <c r="K12" s="1548"/>
      <c r="L12" s="2177"/>
    </row>
    <row r="13" spans="1:12" s="14" customFormat="1" ht="12.75" customHeight="1" thickBot="1" x14ac:dyDescent="0.25">
      <c r="B13" s="84"/>
      <c r="C13" s="91" t="s">
        <v>195</v>
      </c>
      <c r="D13" s="92" t="s">
        <v>227</v>
      </c>
      <c r="E13" s="455">
        <f>F134</f>
        <v>16000</v>
      </c>
      <c r="F13" s="1548"/>
      <c r="J13" s="1382"/>
      <c r="K13" s="1548"/>
      <c r="L13" s="2177"/>
    </row>
    <row r="14" spans="1:12" s="1" customFormat="1" ht="12.75" customHeight="1" x14ac:dyDescent="0.25">
      <c r="B14" s="3"/>
      <c r="C14" s="2"/>
      <c r="D14" s="2"/>
      <c r="E14" s="2252"/>
      <c r="F14" s="2"/>
      <c r="G14" s="2"/>
      <c r="J14" s="1448"/>
      <c r="K14" s="1991"/>
      <c r="L14" s="2174"/>
    </row>
    <row r="15" spans="1:12" ht="12.75" customHeight="1" x14ac:dyDescent="0.2">
      <c r="H15" s="739"/>
    </row>
    <row r="16" spans="1:12" ht="14.25" customHeight="1" x14ac:dyDescent="0.2">
      <c r="B16" s="132" t="s">
        <v>1452</v>
      </c>
      <c r="C16" s="132"/>
      <c r="D16" s="132"/>
      <c r="E16" s="2249"/>
      <c r="F16" s="132"/>
      <c r="G16" s="132"/>
      <c r="H16" s="1992"/>
    </row>
    <row r="17" spans="1:15" ht="12.75" customHeight="1" thickBot="1" x14ac:dyDescent="0.25">
      <c r="B17" s="5"/>
      <c r="C17" s="5"/>
      <c r="D17" s="5"/>
      <c r="E17" s="43"/>
      <c r="F17" s="43"/>
      <c r="G17" s="810" t="s">
        <v>171</v>
      </c>
      <c r="H17" s="1520"/>
    </row>
    <row r="18" spans="1:15" ht="12.75" customHeight="1" x14ac:dyDescent="0.2">
      <c r="A18" s="2613" t="s">
        <v>1497</v>
      </c>
      <c r="B18" s="2629" t="s">
        <v>172</v>
      </c>
      <c r="C18" s="2631" t="s">
        <v>981</v>
      </c>
      <c r="D18" s="2641" t="s">
        <v>187</v>
      </c>
      <c r="E18" s="2619" t="s">
        <v>1641</v>
      </c>
      <c r="F18" s="2609" t="s">
        <v>1498</v>
      </c>
      <c r="G18" s="2621" t="s">
        <v>192</v>
      </c>
      <c r="H18" s="12"/>
      <c r="I18" s="131"/>
      <c r="L18" s="147"/>
    </row>
    <row r="19" spans="1:15" ht="22.5" customHeight="1" thickBot="1" x14ac:dyDescent="0.25">
      <c r="A19" s="2614"/>
      <c r="B19" s="2639"/>
      <c r="C19" s="2640"/>
      <c r="D19" s="2642"/>
      <c r="E19" s="2620"/>
      <c r="F19" s="2610"/>
      <c r="G19" s="2622"/>
      <c r="H19" s="12"/>
      <c r="I19" s="131"/>
      <c r="L19" s="147"/>
    </row>
    <row r="20" spans="1:15" ht="12.75" customHeight="1" thickBot="1" x14ac:dyDescent="0.25">
      <c r="A20" s="826">
        <f>A21+A25+A27+A35+A38+A41+A44</f>
        <v>3825</v>
      </c>
      <c r="B20" s="827" t="s">
        <v>178</v>
      </c>
      <c r="C20" s="828" t="s">
        <v>175</v>
      </c>
      <c r="D20" s="829" t="s">
        <v>180</v>
      </c>
      <c r="E20" s="826">
        <f>E21+E25+E27+E35+E38+E41+E44</f>
        <v>4025</v>
      </c>
      <c r="F20" s="826">
        <f>F21+F25+F27+F35+F38+F41+F44</f>
        <v>4005</v>
      </c>
      <c r="G20" s="78" t="s">
        <v>173</v>
      </c>
      <c r="I20" s="1438"/>
      <c r="L20" s="147"/>
    </row>
    <row r="21" spans="1:15" x14ac:dyDescent="0.2">
      <c r="A21" s="502">
        <f>SUM(A22:A24)</f>
        <v>550</v>
      </c>
      <c r="B21" s="830" t="s">
        <v>179</v>
      </c>
      <c r="C21" s="831" t="s">
        <v>173</v>
      </c>
      <c r="D21" s="832" t="s">
        <v>982</v>
      </c>
      <c r="E21" s="1622">
        <f>SUM(E22:E24)</f>
        <v>550</v>
      </c>
      <c r="F21" s="503">
        <f>SUM(F22:F24)</f>
        <v>550</v>
      </c>
      <c r="G21" s="464"/>
      <c r="H21" s="12"/>
      <c r="I21" s="131"/>
      <c r="L21" s="147"/>
    </row>
    <row r="22" spans="1:15" x14ac:dyDescent="0.2">
      <c r="A22" s="468">
        <v>150</v>
      </c>
      <c r="B22" s="1188" t="s">
        <v>190</v>
      </c>
      <c r="C22" s="1189" t="s">
        <v>983</v>
      </c>
      <c r="D22" s="833" t="s">
        <v>984</v>
      </c>
      <c r="E22" s="1623">
        <v>150</v>
      </c>
      <c r="F22" s="469">
        <v>150</v>
      </c>
      <c r="G22" s="834"/>
      <c r="H22" s="12"/>
      <c r="I22" s="131"/>
      <c r="K22" s="742"/>
      <c r="L22" s="741"/>
      <c r="M22" s="741"/>
      <c r="N22" s="741"/>
      <c r="O22" s="741"/>
    </row>
    <row r="23" spans="1:15" x14ac:dyDescent="0.2">
      <c r="A23" s="468">
        <v>100</v>
      </c>
      <c r="B23" s="1188" t="s">
        <v>190</v>
      </c>
      <c r="C23" s="1189" t="s">
        <v>985</v>
      </c>
      <c r="D23" s="833" t="s">
        <v>986</v>
      </c>
      <c r="E23" s="1623">
        <v>100</v>
      </c>
      <c r="F23" s="469">
        <v>100</v>
      </c>
      <c r="G23" s="834"/>
      <c r="H23" s="12"/>
      <c r="I23" s="131"/>
      <c r="K23" s="1449"/>
      <c r="L23" s="1450"/>
      <c r="M23" s="1450"/>
      <c r="N23" s="1450"/>
      <c r="O23" s="741"/>
    </row>
    <row r="24" spans="1:15" x14ac:dyDescent="0.2">
      <c r="A24" s="468">
        <v>300</v>
      </c>
      <c r="B24" s="1188" t="s">
        <v>190</v>
      </c>
      <c r="C24" s="1189" t="s">
        <v>987</v>
      </c>
      <c r="D24" s="833" t="s">
        <v>988</v>
      </c>
      <c r="E24" s="1623">
        <v>300</v>
      </c>
      <c r="F24" s="469">
        <v>300</v>
      </c>
      <c r="G24" s="834"/>
      <c r="H24" s="12"/>
      <c r="I24" s="131"/>
      <c r="K24" s="1449"/>
      <c r="L24" s="1450"/>
      <c r="M24" s="1450"/>
      <c r="N24" s="1450"/>
      <c r="O24" s="741"/>
    </row>
    <row r="25" spans="1:15" x14ac:dyDescent="0.2">
      <c r="A25" s="172">
        <f>SUM(A26:A26)</f>
        <v>50</v>
      </c>
      <c r="B25" s="1190" t="s">
        <v>179</v>
      </c>
      <c r="C25" s="1191" t="s">
        <v>173</v>
      </c>
      <c r="D25" s="837" t="s">
        <v>703</v>
      </c>
      <c r="E25" s="1624">
        <f>SUM(E26:E26)</f>
        <v>50</v>
      </c>
      <c r="F25" s="173">
        <f>SUM(F26:F26)</f>
        <v>50</v>
      </c>
      <c r="G25" s="54"/>
      <c r="H25" s="12"/>
      <c r="I25" s="131"/>
      <c r="K25" s="1449"/>
      <c r="L25" s="1450"/>
      <c r="M25" s="1450"/>
      <c r="N25" s="1450"/>
      <c r="O25" s="741"/>
    </row>
    <row r="26" spans="1:15" x14ac:dyDescent="0.2">
      <c r="A26" s="468">
        <v>50</v>
      </c>
      <c r="B26" s="1192" t="s">
        <v>190</v>
      </c>
      <c r="C26" s="1193" t="s">
        <v>989</v>
      </c>
      <c r="D26" s="838" t="s">
        <v>990</v>
      </c>
      <c r="E26" s="1623">
        <v>50</v>
      </c>
      <c r="F26" s="469">
        <v>50</v>
      </c>
      <c r="G26" s="834"/>
      <c r="H26" s="12"/>
      <c r="I26" s="131"/>
      <c r="K26" s="1451"/>
      <c r="L26" s="1450"/>
      <c r="M26" s="1450"/>
      <c r="N26" s="1450"/>
      <c r="O26" s="741"/>
    </row>
    <row r="27" spans="1:15" x14ac:dyDescent="0.2">
      <c r="A27" s="172">
        <f>SUM(A28:A34)</f>
        <v>1275</v>
      </c>
      <c r="B27" s="1190" t="s">
        <v>179</v>
      </c>
      <c r="C27" s="1191" t="s">
        <v>173</v>
      </c>
      <c r="D27" s="837" t="s">
        <v>991</v>
      </c>
      <c r="E27" s="1624">
        <f>SUM(E28:E34)</f>
        <v>1225</v>
      </c>
      <c r="F27" s="173">
        <f>SUM(F28:F34)</f>
        <v>1155</v>
      </c>
      <c r="G27" s="476"/>
      <c r="H27" s="12"/>
      <c r="I27" s="131"/>
      <c r="K27" s="1449"/>
      <c r="L27" s="1452"/>
      <c r="M27" s="1452"/>
      <c r="N27" s="1452"/>
      <c r="O27" s="741"/>
    </row>
    <row r="28" spans="1:15" x14ac:dyDescent="0.2">
      <c r="A28" s="468">
        <v>150</v>
      </c>
      <c r="B28" s="1188" t="s">
        <v>190</v>
      </c>
      <c r="C28" s="1189" t="s">
        <v>992</v>
      </c>
      <c r="D28" s="833" t="s">
        <v>993</v>
      </c>
      <c r="E28" s="1623">
        <v>200</v>
      </c>
      <c r="F28" s="469">
        <v>200</v>
      </c>
      <c r="G28" s="839"/>
      <c r="H28" s="12"/>
      <c r="I28" s="131"/>
      <c r="K28" s="742"/>
      <c r="L28" s="741"/>
      <c r="M28" s="741"/>
      <c r="N28" s="741"/>
      <c r="O28" s="741"/>
    </row>
    <row r="29" spans="1:15" x14ac:dyDescent="0.2">
      <c r="A29" s="468">
        <v>100</v>
      </c>
      <c r="B29" s="1188" t="s">
        <v>190</v>
      </c>
      <c r="C29" s="1189" t="s">
        <v>994</v>
      </c>
      <c r="D29" s="833" t="s">
        <v>995</v>
      </c>
      <c r="E29" s="1623">
        <v>100</v>
      </c>
      <c r="F29" s="469">
        <v>100</v>
      </c>
      <c r="G29" s="839"/>
      <c r="H29" s="12"/>
      <c r="I29" s="131"/>
      <c r="L29" s="147"/>
    </row>
    <row r="30" spans="1:15" x14ac:dyDescent="0.2">
      <c r="A30" s="468">
        <v>100</v>
      </c>
      <c r="B30" s="1188" t="s">
        <v>190</v>
      </c>
      <c r="C30" s="1189" t="s">
        <v>996</v>
      </c>
      <c r="D30" s="833" t="s">
        <v>997</v>
      </c>
      <c r="E30" s="1623">
        <v>100</v>
      </c>
      <c r="F30" s="469">
        <v>100</v>
      </c>
      <c r="G30" s="1633"/>
      <c r="H30" s="12"/>
      <c r="I30" s="131"/>
      <c r="L30" s="147"/>
    </row>
    <row r="31" spans="1:15" x14ac:dyDescent="0.2">
      <c r="A31" s="468">
        <v>225</v>
      </c>
      <c r="B31" s="1188" t="s">
        <v>190</v>
      </c>
      <c r="C31" s="1189" t="s">
        <v>998</v>
      </c>
      <c r="D31" s="833" t="s">
        <v>999</v>
      </c>
      <c r="E31" s="1623">
        <v>225</v>
      </c>
      <c r="F31" s="469">
        <v>225</v>
      </c>
      <c r="G31" s="834"/>
      <c r="H31" s="12"/>
      <c r="I31" s="1455"/>
      <c r="L31" s="147"/>
    </row>
    <row r="32" spans="1:15" x14ac:dyDescent="0.2">
      <c r="A32" s="468">
        <v>50</v>
      </c>
      <c r="B32" s="1188" t="s">
        <v>190</v>
      </c>
      <c r="C32" s="1189" t="s">
        <v>1000</v>
      </c>
      <c r="D32" s="833" t="s">
        <v>1001</v>
      </c>
      <c r="E32" s="1623">
        <v>50</v>
      </c>
      <c r="F32" s="469">
        <v>50</v>
      </c>
      <c r="G32" s="834"/>
      <c r="H32" s="12"/>
      <c r="I32" s="131"/>
      <c r="L32" s="147"/>
    </row>
    <row r="33" spans="1:12" x14ac:dyDescent="0.2">
      <c r="A33" s="468">
        <v>300</v>
      </c>
      <c r="B33" s="1188" t="s">
        <v>190</v>
      </c>
      <c r="C33" s="1189" t="s">
        <v>1002</v>
      </c>
      <c r="D33" s="833" t="s">
        <v>1003</v>
      </c>
      <c r="E33" s="1623">
        <v>300</v>
      </c>
      <c r="F33" s="469">
        <v>300</v>
      </c>
      <c r="G33" s="834"/>
      <c r="H33" s="12"/>
      <c r="I33" s="131"/>
      <c r="L33" s="147"/>
    </row>
    <row r="34" spans="1:12" ht="56.25" x14ac:dyDescent="0.2">
      <c r="A34" s="468">
        <v>350</v>
      </c>
      <c r="B34" s="1192" t="s">
        <v>190</v>
      </c>
      <c r="C34" s="1193" t="s">
        <v>1004</v>
      </c>
      <c r="D34" s="833" t="s">
        <v>1005</v>
      </c>
      <c r="E34" s="1623">
        <v>250</v>
      </c>
      <c r="F34" s="469">
        <v>180</v>
      </c>
      <c r="G34" s="633" t="s">
        <v>1934</v>
      </c>
      <c r="H34" s="12"/>
      <c r="I34" s="131"/>
      <c r="L34" s="147"/>
    </row>
    <row r="35" spans="1:12" x14ac:dyDescent="0.2">
      <c r="A35" s="172">
        <f>SUM(A36:A37)</f>
        <v>300</v>
      </c>
      <c r="B35" s="1190" t="s">
        <v>179</v>
      </c>
      <c r="C35" s="1191" t="s">
        <v>173</v>
      </c>
      <c r="D35" s="837" t="s">
        <v>1006</v>
      </c>
      <c r="E35" s="1624">
        <f>SUM(E36:E37)</f>
        <v>400</v>
      </c>
      <c r="F35" s="173">
        <f>SUM(F36:F37)</f>
        <v>400</v>
      </c>
      <c r="G35" s="1199"/>
      <c r="H35" s="12"/>
      <c r="I35" s="131"/>
      <c r="L35" s="147"/>
    </row>
    <row r="36" spans="1:12" x14ac:dyDescent="0.2">
      <c r="A36" s="468">
        <v>100</v>
      </c>
      <c r="B36" s="1192" t="s">
        <v>190</v>
      </c>
      <c r="C36" s="1193" t="s">
        <v>1007</v>
      </c>
      <c r="D36" s="833" t="s">
        <v>1008</v>
      </c>
      <c r="E36" s="1623">
        <v>200</v>
      </c>
      <c r="F36" s="469">
        <v>200</v>
      </c>
      <c r="G36" s="834"/>
      <c r="H36" s="12"/>
      <c r="I36" s="131"/>
      <c r="L36" s="147"/>
    </row>
    <row r="37" spans="1:12" x14ac:dyDescent="0.2">
      <c r="A37" s="468">
        <v>200</v>
      </c>
      <c r="B37" s="1192" t="s">
        <v>190</v>
      </c>
      <c r="C37" s="1193" t="s">
        <v>1009</v>
      </c>
      <c r="D37" s="833" t="s">
        <v>1010</v>
      </c>
      <c r="E37" s="1623">
        <v>200</v>
      </c>
      <c r="F37" s="469">
        <v>200</v>
      </c>
      <c r="G37" s="1128"/>
      <c r="H37" s="12"/>
      <c r="I37" s="131"/>
      <c r="L37" s="147"/>
    </row>
    <row r="38" spans="1:12" x14ac:dyDescent="0.2">
      <c r="A38" s="172">
        <f>SUM(A39:A40)</f>
        <v>350</v>
      </c>
      <c r="B38" s="1190" t="s">
        <v>179</v>
      </c>
      <c r="C38" s="1191" t="s">
        <v>173</v>
      </c>
      <c r="D38" s="837" t="s">
        <v>1011</v>
      </c>
      <c r="E38" s="1624">
        <f>SUM(E39:E40)</f>
        <v>350</v>
      </c>
      <c r="F38" s="173">
        <f>SUM(F39:F40)</f>
        <v>400</v>
      </c>
      <c r="G38" s="1199"/>
      <c r="H38" s="12"/>
      <c r="I38" s="131"/>
      <c r="L38" s="147"/>
    </row>
    <row r="39" spans="1:12" s="148" customFormat="1" ht="22.5" x14ac:dyDescent="0.2">
      <c r="A39" s="468">
        <v>150</v>
      </c>
      <c r="B39" s="1188" t="s">
        <v>190</v>
      </c>
      <c r="C39" s="1189" t="s">
        <v>1644</v>
      </c>
      <c r="D39" s="833" t="s">
        <v>1012</v>
      </c>
      <c r="E39" s="1623">
        <v>150</v>
      </c>
      <c r="F39" s="469">
        <v>200</v>
      </c>
      <c r="G39" s="1634" t="s">
        <v>1935</v>
      </c>
      <c r="I39" s="1438"/>
      <c r="J39" s="1438"/>
      <c r="K39" s="742"/>
      <c r="L39" s="741"/>
    </row>
    <row r="40" spans="1:12" x14ac:dyDescent="0.2">
      <c r="A40" s="468">
        <v>200</v>
      </c>
      <c r="B40" s="1192" t="s">
        <v>190</v>
      </c>
      <c r="C40" s="1193" t="s">
        <v>1013</v>
      </c>
      <c r="D40" s="840" t="s">
        <v>1014</v>
      </c>
      <c r="E40" s="1623">
        <v>200</v>
      </c>
      <c r="F40" s="469">
        <v>200</v>
      </c>
      <c r="G40" s="834"/>
      <c r="H40" s="12"/>
      <c r="I40" s="131"/>
      <c r="L40" s="147"/>
    </row>
    <row r="41" spans="1:12" x14ac:dyDescent="0.2">
      <c r="A41" s="172">
        <f>SUM(A42:A42)</f>
        <v>600</v>
      </c>
      <c r="B41" s="1190" t="s">
        <v>179</v>
      </c>
      <c r="C41" s="1191" t="s">
        <v>173</v>
      </c>
      <c r="D41" s="837" t="s">
        <v>1015</v>
      </c>
      <c r="E41" s="1624">
        <f>SUM(E42:E43)</f>
        <v>750</v>
      </c>
      <c r="F41" s="173">
        <f>SUM(F42:F43)</f>
        <v>750</v>
      </c>
      <c r="G41" s="1199"/>
      <c r="H41" s="12"/>
      <c r="I41" s="131"/>
      <c r="L41" s="147"/>
    </row>
    <row r="42" spans="1:12" x14ac:dyDescent="0.2">
      <c r="A42" s="468">
        <v>600</v>
      </c>
      <c r="B42" s="1192" t="s">
        <v>190</v>
      </c>
      <c r="C42" s="1193" t="s">
        <v>1016</v>
      </c>
      <c r="D42" s="838" t="s">
        <v>1017</v>
      </c>
      <c r="E42" s="1623">
        <f>300</f>
        <v>300</v>
      </c>
      <c r="F42" s="469">
        <v>300</v>
      </c>
      <c r="G42" s="1128"/>
      <c r="H42" s="12"/>
      <c r="I42" s="131"/>
      <c r="L42" s="147"/>
    </row>
    <row r="43" spans="1:12" x14ac:dyDescent="0.2">
      <c r="A43" s="468">
        <v>0</v>
      </c>
      <c r="B43" s="1453" t="s">
        <v>190</v>
      </c>
      <c r="C43" s="1194" t="s">
        <v>1645</v>
      </c>
      <c r="D43" s="1454" t="s">
        <v>1510</v>
      </c>
      <c r="E43" s="1623">
        <v>450</v>
      </c>
      <c r="F43" s="469">
        <v>450</v>
      </c>
      <c r="G43" s="1635"/>
      <c r="H43" s="12"/>
      <c r="I43" s="131"/>
      <c r="L43" s="147"/>
    </row>
    <row r="44" spans="1:12" x14ac:dyDescent="0.2">
      <c r="A44" s="172">
        <f>SUM(A45:A45)</f>
        <v>700</v>
      </c>
      <c r="B44" s="1190" t="s">
        <v>179</v>
      </c>
      <c r="C44" s="1191" t="s">
        <v>173</v>
      </c>
      <c r="D44" s="837" t="s">
        <v>1018</v>
      </c>
      <c r="E44" s="1624">
        <f>SUM(E45:E45)</f>
        <v>700</v>
      </c>
      <c r="F44" s="173">
        <f>SUM(F45:F45)</f>
        <v>700</v>
      </c>
      <c r="G44" s="1200"/>
      <c r="H44" s="12"/>
      <c r="I44" s="131"/>
      <c r="L44" s="147"/>
    </row>
    <row r="45" spans="1:12" ht="12" thickBot="1" x14ac:dyDescent="0.25">
      <c r="A45" s="176">
        <v>700</v>
      </c>
      <c r="B45" s="1195" t="s">
        <v>190</v>
      </c>
      <c r="C45" s="1196" t="s">
        <v>1019</v>
      </c>
      <c r="D45" s="841" t="s">
        <v>1020</v>
      </c>
      <c r="E45" s="1626">
        <v>700</v>
      </c>
      <c r="F45" s="177">
        <v>700</v>
      </c>
      <c r="G45" s="1201"/>
      <c r="H45" s="12"/>
      <c r="I45" s="131"/>
      <c r="L45" s="147"/>
    </row>
    <row r="46" spans="1:12" x14ac:dyDescent="0.2">
      <c r="B46" s="956"/>
      <c r="C46" s="164"/>
      <c r="D46" s="164"/>
      <c r="E46" s="164"/>
      <c r="F46" s="164"/>
      <c r="G46" s="164"/>
      <c r="H46" s="956"/>
    </row>
    <row r="47" spans="1:12" x14ac:dyDescent="0.2">
      <c r="B47" s="956"/>
      <c r="C47" s="164"/>
      <c r="D47" s="164"/>
      <c r="E47" s="164"/>
      <c r="F47" s="164"/>
      <c r="G47" s="164"/>
      <c r="H47" s="956"/>
    </row>
    <row r="48" spans="1:12" ht="15.75" customHeight="1" x14ac:dyDescent="0.2">
      <c r="B48" s="132" t="s">
        <v>1453</v>
      </c>
      <c r="C48" s="44"/>
      <c r="D48" s="44"/>
      <c r="E48" s="2250"/>
      <c r="F48" s="44"/>
      <c r="G48" s="44"/>
      <c r="H48" s="44"/>
    </row>
    <row r="49" spans="1:12" ht="12" thickBot="1" x14ac:dyDescent="0.25">
      <c r="B49" s="5"/>
      <c r="C49" s="5"/>
      <c r="D49" s="5"/>
      <c r="E49" s="43"/>
      <c r="F49" s="43"/>
      <c r="G49" s="810" t="s">
        <v>171</v>
      </c>
      <c r="H49" s="55"/>
    </row>
    <row r="50" spans="1:12" ht="11.25" customHeight="1" x14ac:dyDescent="0.2">
      <c r="A50" s="2613" t="s">
        <v>1497</v>
      </c>
      <c r="B50" s="2629" t="s">
        <v>172</v>
      </c>
      <c r="C50" s="2631" t="s">
        <v>1021</v>
      </c>
      <c r="D50" s="2641" t="s">
        <v>194</v>
      </c>
      <c r="E50" s="2619" t="s">
        <v>1641</v>
      </c>
      <c r="F50" s="2609" t="s">
        <v>1498</v>
      </c>
      <c r="G50" s="2621" t="s">
        <v>192</v>
      </c>
      <c r="H50" s="12"/>
      <c r="I50" s="131"/>
      <c r="L50" s="147"/>
    </row>
    <row r="51" spans="1:12" ht="22.5" customHeight="1" thickBot="1" x14ac:dyDescent="0.25">
      <c r="A51" s="2614"/>
      <c r="B51" s="2639"/>
      <c r="C51" s="2640"/>
      <c r="D51" s="2642"/>
      <c r="E51" s="2620"/>
      <c r="F51" s="2610"/>
      <c r="G51" s="2622"/>
      <c r="H51" s="12"/>
      <c r="I51" s="131"/>
      <c r="L51" s="147"/>
    </row>
    <row r="52" spans="1:12" ht="12" thickBot="1" x14ac:dyDescent="0.25">
      <c r="A52" s="826">
        <f>A53</f>
        <v>1830</v>
      </c>
      <c r="B52" s="1465" t="s">
        <v>178</v>
      </c>
      <c r="C52" s="828" t="s">
        <v>175</v>
      </c>
      <c r="D52" s="829" t="s">
        <v>180</v>
      </c>
      <c r="E52" s="826">
        <f>E53</f>
        <v>2080</v>
      </c>
      <c r="F52" s="826">
        <f>F53</f>
        <v>2100</v>
      </c>
      <c r="G52" s="1460" t="s">
        <v>173</v>
      </c>
      <c r="I52" s="131"/>
      <c r="L52" s="147"/>
    </row>
    <row r="53" spans="1:12" x14ac:dyDescent="0.2">
      <c r="A53" s="186">
        <f>SUM(A54:A72)</f>
        <v>1830</v>
      </c>
      <c r="B53" s="1197" t="s">
        <v>178</v>
      </c>
      <c r="C53" s="1198" t="s">
        <v>173</v>
      </c>
      <c r="D53" s="842" t="s">
        <v>991</v>
      </c>
      <c r="E53" s="1636">
        <f>SUM(E54:E74)</f>
        <v>2080</v>
      </c>
      <c r="F53" s="187">
        <f>SUM(F54:F74)</f>
        <v>2100</v>
      </c>
      <c r="G53" s="1461"/>
      <c r="H53" s="12"/>
      <c r="I53" s="131"/>
      <c r="L53" s="147"/>
    </row>
    <row r="54" spans="1:12" x14ac:dyDescent="0.2">
      <c r="A54" s="468">
        <v>410</v>
      </c>
      <c r="B54" s="1188" t="s">
        <v>178</v>
      </c>
      <c r="C54" s="1189" t="s">
        <v>1646</v>
      </c>
      <c r="D54" s="843" t="s">
        <v>1022</v>
      </c>
      <c r="E54" s="1623">
        <v>410</v>
      </c>
      <c r="F54" s="469">
        <v>410</v>
      </c>
      <c r="G54" s="106"/>
      <c r="H54" s="12"/>
      <c r="I54" s="131"/>
      <c r="L54" s="147"/>
    </row>
    <row r="55" spans="1:12" ht="12" customHeight="1" x14ac:dyDescent="0.2">
      <c r="A55" s="174">
        <v>300</v>
      </c>
      <c r="B55" s="1188" t="s">
        <v>178</v>
      </c>
      <c r="C55" s="1193" t="s">
        <v>1023</v>
      </c>
      <c r="D55" s="139" t="s">
        <v>1014</v>
      </c>
      <c r="E55" s="1627">
        <v>300</v>
      </c>
      <c r="F55" s="175">
        <v>300</v>
      </c>
      <c r="G55" s="1213"/>
      <c r="H55" s="12"/>
      <c r="I55" s="131"/>
      <c r="L55" s="147"/>
    </row>
    <row r="56" spans="1:12" x14ac:dyDescent="0.2">
      <c r="A56" s="174">
        <v>10</v>
      </c>
      <c r="B56" s="1188" t="s">
        <v>178</v>
      </c>
      <c r="C56" s="1193" t="s">
        <v>1041</v>
      </c>
      <c r="D56" s="139" t="s">
        <v>1042</v>
      </c>
      <c r="E56" s="1627">
        <v>10</v>
      </c>
      <c r="F56" s="175">
        <v>10</v>
      </c>
      <c r="G56" s="1213"/>
      <c r="H56" s="12"/>
      <c r="I56" s="131"/>
      <c r="L56" s="147"/>
    </row>
    <row r="57" spans="1:12" x14ac:dyDescent="0.2">
      <c r="A57" s="174">
        <v>10</v>
      </c>
      <c r="B57" s="1188" t="s">
        <v>178</v>
      </c>
      <c r="C57" s="1193" t="s">
        <v>1043</v>
      </c>
      <c r="D57" s="139" t="s">
        <v>1044</v>
      </c>
      <c r="E57" s="1627">
        <v>10</v>
      </c>
      <c r="F57" s="175">
        <v>10</v>
      </c>
      <c r="G57" s="1213"/>
      <c r="H57" s="12"/>
      <c r="I57" s="131"/>
      <c r="L57" s="147"/>
    </row>
    <row r="58" spans="1:12" ht="22.5" x14ac:dyDescent="0.2">
      <c r="A58" s="174">
        <v>0</v>
      </c>
      <c r="B58" s="1188" t="s">
        <v>178</v>
      </c>
      <c r="C58" s="1194" t="s">
        <v>1045</v>
      </c>
      <c r="D58" s="139" t="s">
        <v>1046</v>
      </c>
      <c r="E58" s="1627">
        <v>900</v>
      </c>
      <c r="F58" s="175">
        <v>0</v>
      </c>
      <c r="G58" s="1213" t="s">
        <v>1647</v>
      </c>
      <c r="H58" s="12"/>
      <c r="I58" s="131"/>
      <c r="L58" s="147"/>
    </row>
    <row r="59" spans="1:12" ht="11.25" customHeight="1" x14ac:dyDescent="0.2">
      <c r="A59" s="174">
        <v>120</v>
      </c>
      <c r="B59" s="1188" t="s">
        <v>178</v>
      </c>
      <c r="C59" s="1194" t="s">
        <v>1024</v>
      </c>
      <c r="D59" s="1458" t="s">
        <v>1025</v>
      </c>
      <c r="E59" s="1627">
        <v>0</v>
      </c>
      <c r="F59" s="175">
        <v>120</v>
      </c>
      <c r="G59" s="2654" t="s">
        <v>1937</v>
      </c>
      <c r="H59" s="12"/>
      <c r="I59" s="131"/>
      <c r="L59" s="147"/>
    </row>
    <row r="60" spans="1:12" x14ac:dyDescent="0.2">
      <c r="A60" s="174">
        <v>60</v>
      </c>
      <c r="B60" s="1188" t="s">
        <v>178</v>
      </c>
      <c r="C60" s="1194" t="s">
        <v>1026</v>
      </c>
      <c r="D60" s="1458" t="s">
        <v>1027</v>
      </c>
      <c r="E60" s="1627">
        <v>0</v>
      </c>
      <c r="F60" s="175">
        <v>60</v>
      </c>
      <c r="G60" s="2655"/>
      <c r="H60" s="12"/>
      <c r="I60" s="131"/>
      <c r="L60" s="147"/>
    </row>
    <row r="61" spans="1:12" x14ac:dyDescent="0.2">
      <c r="A61" s="174">
        <v>120</v>
      </c>
      <c r="B61" s="1188" t="s">
        <v>178</v>
      </c>
      <c r="C61" s="1194" t="s">
        <v>1028</v>
      </c>
      <c r="D61" s="1458" t="s">
        <v>1029</v>
      </c>
      <c r="E61" s="1627">
        <v>0</v>
      </c>
      <c r="F61" s="175">
        <v>120</v>
      </c>
      <c r="G61" s="2655"/>
      <c r="H61" s="12"/>
      <c r="I61" s="131"/>
      <c r="L61" s="147"/>
    </row>
    <row r="62" spans="1:12" x14ac:dyDescent="0.2">
      <c r="A62" s="174">
        <v>120</v>
      </c>
      <c r="B62" s="1188" t="s">
        <v>178</v>
      </c>
      <c r="C62" s="1194" t="s">
        <v>1030</v>
      </c>
      <c r="D62" s="1458" t="s">
        <v>1031</v>
      </c>
      <c r="E62" s="1627">
        <v>0</v>
      </c>
      <c r="F62" s="175">
        <v>120</v>
      </c>
      <c r="G62" s="2655"/>
      <c r="H62" s="12"/>
      <c r="I62" s="131"/>
      <c r="L62" s="147"/>
    </row>
    <row r="63" spans="1:12" x14ac:dyDescent="0.2">
      <c r="A63" s="174">
        <v>60</v>
      </c>
      <c r="B63" s="1188" t="s">
        <v>178</v>
      </c>
      <c r="C63" s="1194" t="s">
        <v>1032</v>
      </c>
      <c r="D63" s="1458" t="s">
        <v>1648</v>
      </c>
      <c r="E63" s="1627">
        <v>0</v>
      </c>
      <c r="F63" s="175">
        <v>60</v>
      </c>
      <c r="G63" s="2655"/>
      <c r="H63" s="12"/>
      <c r="I63" s="131"/>
      <c r="L63" s="147"/>
    </row>
    <row r="64" spans="1:12" ht="12" thickBot="1" x14ac:dyDescent="0.25">
      <c r="A64" s="176">
        <v>120</v>
      </c>
      <c r="B64" s="2296" t="s">
        <v>178</v>
      </c>
      <c r="C64" s="1869" t="s">
        <v>1033</v>
      </c>
      <c r="D64" s="844" t="s">
        <v>1034</v>
      </c>
      <c r="E64" s="1626">
        <v>0</v>
      </c>
      <c r="F64" s="177">
        <v>120</v>
      </c>
      <c r="G64" s="2656"/>
      <c r="H64" s="12"/>
      <c r="I64" s="131"/>
      <c r="L64" s="147"/>
    </row>
    <row r="65" spans="1:12" ht="12" thickBot="1" x14ac:dyDescent="0.25">
      <c r="B65" s="5"/>
      <c r="C65" s="5"/>
      <c r="D65" s="5"/>
      <c r="E65" s="43"/>
      <c r="F65" s="43"/>
      <c r="G65" s="810" t="s">
        <v>171</v>
      </c>
      <c r="H65" s="55"/>
    </row>
    <row r="66" spans="1:12" ht="11.25" customHeight="1" x14ac:dyDescent="0.2">
      <c r="A66" s="2613" t="s">
        <v>1497</v>
      </c>
      <c r="B66" s="2629" t="s">
        <v>172</v>
      </c>
      <c r="C66" s="2631" t="s">
        <v>1021</v>
      </c>
      <c r="D66" s="2641" t="s">
        <v>194</v>
      </c>
      <c r="E66" s="2619" t="s">
        <v>1641</v>
      </c>
      <c r="F66" s="2609" t="s">
        <v>1498</v>
      </c>
      <c r="G66" s="2621" t="s">
        <v>192</v>
      </c>
      <c r="H66" s="12"/>
      <c r="I66" s="131"/>
      <c r="L66" s="147"/>
    </row>
    <row r="67" spans="1:12" ht="22.5" customHeight="1" thickBot="1" x14ac:dyDescent="0.25">
      <c r="A67" s="2614"/>
      <c r="B67" s="2639"/>
      <c r="C67" s="2640"/>
      <c r="D67" s="2642"/>
      <c r="E67" s="2620"/>
      <c r="F67" s="2610"/>
      <c r="G67" s="2622"/>
      <c r="H67" s="12"/>
      <c r="I67" s="131"/>
      <c r="L67" s="147"/>
    </row>
    <row r="68" spans="1:12" x14ac:dyDescent="0.2">
      <c r="A68" s="2290" t="s">
        <v>1940</v>
      </c>
      <c r="B68" s="1197" t="s">
        <v>178</v>
      </c>
      <c r="C68" s="1198" t="s">
        <v>173</v>
      </c>
      <c r="D68" s="842" t="s">
        <v>991</v>
      </c>
      <c r="E68" s="2291" t="s">
        <v>433</v>
      </c>
      <c r="F68" s="2292" t="s">
        <v>433</v>
      </c>
      <c r="G68" s="1461"/>
      <c r="H68" s="12"/>
      <c r="I68" s="131"/>
      <c r="L68" s="147"/>
    </row>
    <row r="69" spans="1:12" x14ac:dyDescent="0.2">
      <c r="A69" s="2286">
        <v>120</v>
      </c>
      <c r="B69" s="2287" t="s">
        <v>178</v>
      </c>
      <c r="C69" s="2288" t="s">
        <v>1035</v>
      </c>
      <c r="D69" s="2289" t="s">
        <v>1036</v>
      </c>
      <c r="E69" s="1667">
        <v>0</v>
      </c>
      <c r="F69" s="190">
        <v>120</v>
      </c>
      <c r="G69" s="2657" t="s">
        <v>1937</v>
      </c>
      <c r="H69" s="12"/>
      <c r="I69" s="131"/>
      <c r="L69" s="147"/>
    </row>
    <row r="70" spans="1:12" x14ac:dyDescent="0.2">
      <c r="A70" s="174">
        <v>60</v>
      </c>
      <c r="B70" s="1188" t="s">
        <v>178</v>
      </c>
      <c r="C70" s="1194" t="s">
        <v>1037</v>
      </c>
      <c r="D70" s="1458" t="s">
        <v>1038</v>
      </c>
      <c r="E70" s="1627">
        <v>0</v>
      </c>
      <c r="F70" s="175">
        <v>60</v>
      </c>
      <c r="G70" s="2655"/>
      <c r="H70" s="12"/>
      <c r="I70" s="131"/>
      <c r="L70" s="147"/>
    </row>
    <row r="71" spans="1:12" x14ac:dyDescent="0.2">
      <c r="A71" s="174">
        <v>120</v>
      </c>
      <c r="B71" s="1188" t="s">
        <v>178</v>
      </c>
      <c r="C71" s="1194" t="s">
        <v>1039</v>
      </c>
      <c r="D71" s="1458" t="s">
        <v>1040</v>
      </c>
      <c r="E71" s="1627">
        <v>0</v>
      </c>
      <c r="F71" s="175">
        <v>120</v>
      </c>
      <c r="G71" s="2658"/>
      <c r="H71" s="12"/>
      <c r="I71" s="131"/>
      <c r="L71" s="147"/>
    </row>
    <row r="72" spans="1:12" x14ac:dyDescent="0.2">
      <c r="A72" s="174">
        <v>200</v>
      </c>
      <c r="B72" s="1456" t="s">
        <v>178</v>
      </c>
      <c r="C72" s="1457" t="s">
        <v>1047</v>
      </c>
      <c r="D72" s="1458" t="s">
        <v>1048</v>
      </c>
      <c r="E72" s="1627">
        <v>200</v>
      </c>
      <c r="F72" s="175">
        <v>200</v>
      </c>
      <c r="G72" s="1462"/>
      <c r="H72" s="12"/>
      <c r="I72" s="131"/>
      <c r="L72" s="147"/>
    </row>
    <row r="73" spans="1:12" x14ac:dyDescent="0.2">
      <c r="A73" s="468">
        <v>0</v>
      </c>
      <c r="B73" s="1466" t="s">
        <v>178</v>
      </c>
      <c r="C73" s="1457" t="s">
        <v>1649</v>
      </c>
      <c r="D73" s="139" t="s">
        <v>1650</v>
      </c>
      <c r="E73" s="1623">
        <v>200</v>
      </c>
      <c r="F73" s="469">
        <v>200</v>
      </c>
      <c r="G73" s="1463"/>
      <c r="H73" s="12"/>
      <c r="I73" s="131"/>
      <c r="L73" s="147"/>
    </row>
    <row r="74" spans="1:12" ht="48.75" customHeight="1" thickBot="1" x14ac:dyDescent="0.25">
      <c r="A74" s="176">
        <v>0</v>
      </c>
      <c r="B74" s="1467" t="s">
        <v>178</v>
      </c>
      <c r="C74" s="1869" t="s">
        <v>1651</v>
      </c>
      <c r="D74" s="844" t="s">
        <v>1511</v>
      </c>
      <c r="E74" s="1626">
        <v>50</v>
      </c>
      <c r="F74" s="177">
        <v>70</v>
      </c>
      <c r="G74" s="1464" t="s">
        <v>1938</v>
      </c>
      <c r="H74" s="12"/>
      <c r="I74" s="131"/>
      <c r="L74" s="147"/>
    </row>
    <row r="75" spans="1:12" x14ac:dyDescent="0.2">
      <c r="B75" s="956"/>
      <c r="C75" s="164"/>
      <c r="D75" s="940"/>
      <c r="E75" s="164"/>
      <c r="F75" s="164"/>
      <c r="G75" s="164"/>
      <c r="H75" s="1455"/>
    </row>
    <row r="76" spans="1:12" x14ac:dyDescent="0.2">
      <c r="B76" s="956"/>
      <c r="C76" s="164"/>
      <c r="D76" s="940"/>
      <c r="E76" s="164"/>
      <c r="F76" s="164"/>
      <c r="G76" s="164"/>
      <c r="H76" s="1455"/>
    </row>
    <row r="77" spans="1:12" ht="15.75" customHeight="1" x14ac:dyDescent="0.2">
      <c r="B77" s="1218" t="s">
        <v>1583</v>
      </c>
      <c r="C77" s="44"/>
      <c r="D77" s="44"/>
      <c r="E77" s="2250"/>
      <c r="F77" s="44"/>
      <c r="G77" s="44"/>
      <c r="H77" s="44"/>
    </row>
    <row r="78" spans="1:12" ht="12" thickBot="1" x14ac:dyDescent="0.25">
      <c r="B78" s="5"/>
      <c r="C78" s="5"/>
      <c r="D78" s="5"/>
      <c r="E78" s="8"/>
      <c r="F78" s="8"/>
      <c r="G78" s="8" t="s">
        <v>171</v>
      </c>
      <c r="H78" s="681"/>
    </row>
    <row r="79" spans="1:12" ht="11.25" customHeight="1" x14ac:dyDescent="0.2">
      <c r="A79" s="2613" t="s">
        <v>1497</v>
      </c>
      <c r="B79" s="2643" t="s">
        <v>177</v>
      </c>
      <c r="C79" s="2645" t="s">
        <v>1049</v>
      </c>
      <c r="D79" s="2574" t="s">
        <v>151</v>
      </c>
      <c r="E79" s="2619" t="s">
        <v>1641</v>
      </c>
      <c r="F79" s="2609" t="s">
        <v>1498</v>
      </c>
      <c r="G79" s="2625" t="s">
        <v>192</v>
      </c>
      <c r="H79" s="12"/>
      <c r="I79" s="131"/>
      <c r="L79" s="147"/>
    </row>
    <row r="80" spans="1:12" ht="24" customHeight="1" thickBot="1" x14ac:dyDescent="0.25">
      <c r="A80" s="2614"/>
      <c r="B80" s="2644"/>
      <c r="C80" s="2646"/>
      <c r="D80" s="2647"/>
      <c r="E80" s="2620"/>
      <c r="F80" s="2610"/>
      <c r="G80" s="2634"/>
      <c r="H80" s="12"/>
      <c r="I80" s="131"/>
      <c r="L80" s="147"/>
    </row>
    <row r="81" spans="1:16" ht="12" thickBot="1" x14ac:dyDescent="0.25">
      <c r="A81" s="67">
        <f>SUM(A82:A95)</f>
        <v>4160</v>
      </c>
      <c r="B81" s="72" t="s">
        <v>178</v>
      </c>
      <c r="C81" s="70" t="s">
        <v>175</v>
      </c>
      <c r="D81" s="66" t="s">
        <v>180</v>
      </c>
      <c r="E81" s="67">
        <f>SUM(E82:E127)</f>
        <v>25505.03</v>
      </c>
      <c r="F81" s="67">
        <f>SUM(F82:F127)</f>
        <v>25505.03</v>
      </c>
      <c r="G81" s="1063" t="s">
        <v>173</v>
      </c>
      <c r="H81" s="12"/>
      <c r="I81" s="131"/>
      <c r="L81" s="147"/>
      <c r="P81" s="1439"/>
    </row>
    <row r="82" spans="1:16" ht="33.75" x14ac:dyDescent="0.2">
      <c r="A82" s="2003">
        <v>100</v>
      </c>
      <c r="B82" s="1903" t="s">
        <v>178</v>
      </c>
      <c r="C82" s="2004" t="s">
        <v>1050</v>
      </c>
      <c r="D82" s="1814" t="s">
        <v>1051</v>
      </c>
      <c r="E82" s="2005">
        <v>0</v>
      </c>
      <c r="F82" s="2006">
        <v>0</v>
      </c>
      <c r="G82" s="2007"/>
      <c r="H82" s="12"/>
      <c r="I82" s="131"/>
      <c r="K82" s="940"/>
      <c r="L82" s="1440"/>
      <c r="M82" s="1440"/>
      <c r="N82" s="1441"/>
      <c r="O82" s="1469"/>
      <c r="P82" s="741"/>
    </row>
    <row r="83" spans="1:16" ht="22.5" x14ac:dyDescent="0.2">
      <c r="A83" s="1870">
        <v>100</v>
      </c>
      <c r="B83" s="1514" t="s">
        <v>178</v>
      </c>
      <c r="C83" s="1216" t="s">
        <v>1052</v>
      </c>
      <c r="D83" s="32" t="s">
        <v>1053</v>
      </c>
      <c r="E83" s="2001">
        <v>0</v>
      </c>
      <c r="F83" s="1997">
        <v>0</v>
      </c>
      <c r="G83" s="1994"/>
      <c r="H83" s="12"/>
      <c r="I83" s="131"/>
      <c r="K83" s="940"/>
      <c r="L83" s="1442"/>
      <c r="M83" s="1442"/>
      <c r="N83" s="1443"/>
      <c r="O83" s="1442"/>
      <c r="P83" s="741"/>
    </row>
    <row r="84" spans="1:16" ht="33.75" x14ac:dyDescent="0.2">
      <c r="A84" s="1870">
        <v>100</v>
      </c>
      <c r="B84" s="1514" t="s">
        <v>178</v>
      </c>
      <c r="C84" s="1216" t="s">
        <v>1054</v>
      </c>
      <c r="D84" s="32" t="s">
        <v>1055</v>
      </c>
      <c r="E84" s="2001">
        <v>0</v>
      </c>
      <c r="F84" s="1997">
        <v>0</v>
      </c>
      <c r="G84" s="1994"/>
      <c r="H84" s="12"/>
      <c r="I84" s="131"/>
      <c r="K84" s="940"/>
      <c r="L84" s="1440"/>
      <c r="M84" s="1440"/>
      <c r="N84" s="1441"/>
      <c r="O84" s="1469"/>
      <c r="P84" s="741"/>
    </row>
    <row r="85" spans="1:16" ht="33.75" x14ac:dyDescent="0.2">
      <c r="A85" s="1871">
        <v>100</v>
      </c>
      <c r="B85" s="1514" t="s">
        <v>178</v>
      </c>
      <c r="C85" s="1216" t="s">
        <v>1056</v>
      </c>
      <c r="D85" s="32" t="s">
        <v>1057</v>
      </c>
      <c r="E85" s="2002">
        <v>50</v>
      </c>
      <c r="F85" s="1996">
        <v>50</v>
      </c>
      <c r="G85" s="1994"/>
      <c r="H85" s="12"/>
      <c r="I85" s="131"/>
      <c r="K85" s="940"/>
      <c r="L85" s="1442"/>
      <c r="M85" s="1442"/>
      <c r="N85" s="1443"/>
      <c r="O85" s="1442"/>
      <c r="P85" s="741"/>
    </row>
    <row r="86" spans="1:16" ht="22.5" x14ac:dyDescent="0.2">
      <c r="A86" s="1871">
        <v>100</v>
      </c>
      <c r="B86" s="1514" t="s">
        <v>178</v>
      </c>
      <c r="C86" s="1216" t="s">
        <v>1058</v>
      </c>
      <c r="D86" s="32" t="s">
        <v>1059</v>
      </c>
      <c r="E86" s="2002">
        <v>0</v>
      </c>
      <c r="F86" s="1996">
        <v>0</v>
      </c>
      <c r="G86" s="1994"/>
      <c r="H86" s="12"/>
      <c r="I86" s="131"/>
      <c r="K86" s="940"/>
      <c r="L86" s="1440"/>
      <c r="M86" s="1440"/>
      <c r="N86" s="1441"/>
      <c r="O86" s="1469"/>
      <c r="P86" s="741"/>
    </row>
    <row r="87" spans="1:16" ht="21.75" customHeight="1" x14ac:dyDescent="0.2">
      <c r="A87" s="1872">
        <v>240</v>
      </c>
      <c r="B87" s="1514" t="s">
        <v>178</v>
      </c>
      <c r="C87" s="1216" t="s">
        <v>1652</v>
      </c>
      <c r="D87" s="848" t="s">
        <v>1653</v>
      </c>
      <c r="E87" s="1628">
        <v>360</v>
      </c>
      <c r="F87" s="1474">
        <v>360</v>
      </c>
      <c r="G87" s="1472"/>
      <c r="H87" s="12"/>
      <c r="I87" s="131"/>
      <c r="K87" s="940"/>
      <c r="L87" s="1440"/>
      <c r="M87" s="1440"/>
      <c r="N87" s="1441"/>
      <c r="O87" s="1469"/>
      <c r="P87" s="741"/>
    </row>
    <row r="88" spans="1:16" ht="19.5" customHeight="1" x14ac:dyDescent="0.2">
      <c r="A88" s="1873">
        <v>800</v>
      </c>
      <c r="B88" s="1514" t="s">
        <v>178</v>
      </c>
      <c r="C88" s="1874" t="s">
        <v>1652</v>
      </c>
      <c r="D88" s="848" t="s">
        <v>1654</v>
      </c>
      <c r="E88" s="1629">
        <v>840</v>
      </c>
      <c r="F88" s="1998">
        <v>840</v>
      </c>
      <c r="G88" s="1472"/>
      <c r="H88" s="12"/>
      <c r="I88" s="131"/>
      <c r="K88" s="940"/>
      <c r="L88" s="1443"/>
      <c r="M88" s="1443"/>
      <c r="N88" s="1443"/>
      <c r="O88" s="1442"/>
      <c r="P88" s="741"/>
    </row>
    <row r="89" spans="1:16" ht="20.25" customHeight="1" x14ac:dyDescent="0.2">
      <c r="A89" s="1872">
        <v>70</v>
      </c>
      <c r="B89" s="1514" t="s">
        <v>178</v>
      </c>
      <c r="C89" s="1216" t="s">
        <v>1655</v>
      </c>
      <c r="D89" s="848" t="s">
        <v>1656</v>
      </c>
      <c r="E89" s="1628">
        <v>80</v>
      </c>
      <c r="F89" s="1474">
        <v>80</v>
      </c>
      <c r="G89" s="1472"/>
      <c r="H89" s="12"/>
      <c r="I89" s="131"/>
      <c r="K89" s="940"/>
      <c r="L89" s="1440"/>
      <c r="M89" s="1440"/>
      <c r="N89" s="1440"/>
      <c r="O89" s="1469"/>
      <c r="P89" s="741"/>
    </row>
    <row r="90" spans="1:16" ht="23.25" customHeight="1" x14ac:dyDescent="0.2">
      <c r="A90" s="1875">
        <v>700</v>
      </c>
      <c r="B90" s="1514" t="s">
        <v>178</v>
      </c>
      <c r="C90" s="1874" t="s">
        <v>1655</v>
      </c>
      <c r="D90" s="1999" t="s">
        <v>1657</v>
      </c>
      <c r="E90" s="1629">
        <v>720</v>
      </c>
      <c r="F90" s="1998">
        <v>720</v>
      </c>
      <c r="G90" s="1472"/>
      <c r="H90" s="12"/>
      <c r="I90" s="131"/>
      <c r="K90" s="940"/>
      <c r="L90" s="1443"/>
      <c r="M90" s="1443"/>
      <c r="N90" s="1443"/>
      <c r="O90" s="1442"/>
      <c r="P90" s="741"/>
    </row>
    <row r="91" spans="1:16" ht="22.5" x14ac:dyDescent="0.2">
      <c r="A91" s="1872">
        <v>850</v>
      </c>
      <c r="B91" s="1514" t="s">
        <v>178</v>
      </c>
      <c r="C91" s="1216" t="s">
        <v>1658</v>
      </c>
      <c r="D91" s="848" t="s">
        <v>1659</v>
      </c>
      <c r="E91" s="1628">
        <v>600</v>
      </c>
      <c r="F91" s="1474">
        <v>600</v>
      </c>
      <c r="G91" s="1994"/>
      <c r="H91" s="12"/>
      <c r="I91" s="131"/>
      <c r="K91" s="940"/>
      <c r="L91" s="1440"/>
      <c r="M91" s="1440"/>
      <c r="N91" s="1440"/>
      <c r="O91" s="1469"/>
      <c r="P91" s="741"/>
    </row>
    <row r="92" spans="1:16" ht="22.5" x14ac:dyDescent="0.2">
      <c r="A92" s="1872">
        <v>700</v>
      </c>
      <c r="B92" s="20" t="s">
        <v>178</v>
      </c>
      <c r="C92" s="1216" t="s">
        <v>1660</v>
      </c>
      <c r="D92" s="32" t="s">
        <v>1661</v>
      </c>
      <c r="E92" s="1628">
        <v>689.6</v>
      </c>
      <c r="F92" s="1474">
        <v>689.6</v>
      </c>
      <c r="G92" s="1473"/>
      <c r="H92" s="12"/>
      <c r="I92" s="131"/>
      <c r="K92" s="742"/>
      <c r="L92" s="741"/>
      <c r="M92" s="1444"/>
      <c r="N92" s="1444"/>
      <c r="O92" s="741"/>
      <c r="P92" s="741"/>
    </row>
    <row r="93" spans="1:16" ht="22.5" x14ac:dyDescent="0.2">
      <c r="A93" s="1873">
        <v>0</v>
      </c>
      <c r="B93" s="20" t="s">
        <v>178</v>
      </c>
      <c r="C93" s="1874" t="s">
        <v>1660</v>
      </c>
      <c r="D93" s="32" t="s">
        <v>1662</v>
      </c>
      <c r="E93" s="1629">
        <v>2757.9</v>
      </c>
      <c r="F93" s="1998">
        <v>2757.9</v>
      </c>
      <c r="G93" s="1473"/>
      <c r="H93" s="12"/>
      <c r="I93" s="131"/>
      <c r="K93" s="742"/>
      <c r="L93" s="741"/>
      <c r="M93" s="1445"/>
      <c r="N93" s="1445"/>
      <c r="O93" s="741"/>
      <c r="P93" s="741"/>
    </row>
    <row r="94" spans="1:16" ht="22.5" x14ac:dyDescent="0.2">
      <c r="A94" s="1872">
        <v>300</v>
      </c>
      <c r="B94" s="20" t="s">
        <v>178</v>
      </c>
      <c r="C94" s="1216" t="s">
        <v>1663</v>
      </c>
      <c r="D94" s="26" t="s">
        <v>1664</v>
      </c>
      <c r="E94" s="1628">
        <v>288.24</v>
      </c>
      <c r="F94" s="1474">
        <v>288.24</v>
      </c>
      <c r="G94" s="1473"/>
      <c r="H94" s="12"/>
      <c r="I94" s="131"/>
      <c r="K94" s="742"/>
      <c r="L94" s="741"/>
      <c r="M94" s="1444"/>
      <c r="N94" s="1444"/>
      <c r="O94" s="741"/>
      <c r="P94" s="741"/>
    </row>
    <row r="95" spans="1:16" ht="22.5" x14ac:dyDescent="0.2">
      <c r="A95" s="1873">
        <v>0</v>
      </c>
      <c r="B95" s="20" t="s">
        <v>178</v>
      </c>
      <c r="C95" s="1874" t="s">
        <v>1663</v>
      </c>
      <c r="D95" s="26" t="s">
        <v>1665</v>
      </c>
      <c r="E95" s="1628">
        <v>432.36</v>
      </c>
      <c r="F95" s="1474">
        <v>432.36</v>
      </c>
      <c r="G95" s="1473"/>
      <c r="H95" s="12"/>
      <c r="I95" s="131"/>
      <c r="K95" s="742"/>
      <c r="L95" s="741"/>
      <c r="M95" s="1445"/>
      <c r="N95" s="1445"/>
      <c r="O95" s="741"/>
      <c r="P95" s="741"/>
    </row>
    <row r="96" spans="1:16" ht="22.5" x14ac:dyDescent="0.2">
      <c r="A96" s="1876">
        <v>0</v>
      </c>
      <c r="B96" s="20" t="s">
        <v>178</v>
      </c>
      <c r="C96" s="1216" t="s">
        <v>1666</v>
      </c>
      <c r="D96" s="139" t="s">
        <v>1950</v>
      </c>
      <c r="E96" s="1628">
        <v>160</v>
      </c>
      <c r="F96" s="1474">
        <v>160</v>
      </c>
      <c r="G96" s="1473"/>
      <c r="H96" s="12"/>
      <c r="I96" s="131"/>
      <c r="K96" s="742"/>
      <c r="L96" s="741"/>
      <c r="M96" s="1444"/>
      <c r="N96" s="1444"/>
      <c r="O96" s="741"/>
      <c r="P96" s="741"/>
    </row>
    <row r="97" spans="1:16" ht="22.5" x14ac:dyDescent="0.2">
      <c r="A97" s="1877">
        <v>0</v>
      </c>
      <c r="B97" s="20" t="s">
        <v>178</v>
      </c>
      <c r="C97" s="1874" t="s">
        <v>1666</v>
      </c>
      <c r="D97" s="139" t="s">
        <v>1951</v>
      </c>
      <c r="E97" s="1629">
        <v>240</v>
      </c>
      <c r="F97" s="1998">
        <v>240</v>
      </c>
      <c r="G97" s="1473"/>
      <c r="H97" s="12"/>
      <c r="I97" s="131"/>
      <c r="K97" s="742"/>
      <c r="L97" s="741"/>
      <c r="M97" s="1445"/>
      <c r="N97" s="1445"/>
      <c r="O97" s="741"/>
      <c r="P97" s="741"/>
    </row>
    <row r="98" spans="1:16" ht="22.5" x14ac:dyDescent="0.2">
      <c r="A98" s="1876">
        <v>0</v>
      </c>
      <c r="B98" s="20" t="s">
        <v>178</v>
      </c>
      <c r="C98" s="1216" t="s">
        <v>1667</v>
      </c>
      <c r="D98" s="139" t="s">
        <v>1952</v>
      </c>
      <c r="E98" s="1628">
        <v>104.8</v>
      </c>
      <c r="F98" s="1474">
        <v>104.8</v>
      </c>
      <c r="G98" s="1473"/>
      <c r="H98" s="12"/>
      <c r="I98" s="131"/>
      <c r="K98" s="742"/>
      <c r="L98" s="741"/>
      <c r="M98" s="1444"/>
      <c r="N98" s="1444"/>
      <c r="O98" s="741"/>
      <c r="P98" s="741"/>
    </row>
    <row r="99" spans="1:16" ht="22.5" x14ac:dyDescent="0.2">
      <c r="A99" s="1877">
        <v>0</v>
      </c>
      <c r="B99" s="20" t="s">
        <v>178</v>
      </c>
      <c r="C99" s="1874" t="s">
        <v>1667</v>
      </c>
      <c r="D99" s="139" t="s">
        <v>1953</v>
      </c>
      <c r="E99" s="1629">
        <v>157.19999999999999</v>
      </c>
      <c r="F99" s="1998">
        <v>157.19999999999999</v>
      </c>
      <c r="G99" s="1473"/>
      <c r="H99" s="12"/>
      <c r="I99" s="131"/>
      <c r="K99" s="742"/>
      <c r="L99" s="741"/>
      <c r="M99" s="1445"/>
      <c r="N99" s="1445"/>
      <c r="O99" s="741"/>
      <c r="P99" s="741"/>
    </row>
    <row r="100" spans="1:16" ht="22.5" x14ac:dyDescent="0.2">
      <c r="A100" s="1876">
        <v>0</v>
      </c>
      <c r="B100" s="20" t="s">
        <v>178</v>
      </c>
      <c r="C100" s="1216" t="s">
        <v>1668</v>
      </c>
      <c r="D100" s="139" t="s">
        <v>1954</v>
      </c>
      <c r="E100" s="1628">
        <v>48.8</v>
      </c>
      <c r="F100" s="1474">
        <v>48.8</v>
      </c>
      <c r="G100" s="1473"/>
      <c r="H100" s="12"/>
      <c r="I100" s="131"/>
      <c r="K100" s="742"/>
      <c r="L100" s="741"/>
      <c r="M100" s="1444"/>
      <c r="N100" s="1444"/>
      <c r="O100" s="741"/>
      <c r="P100" s="741"/>
    </row>
    <row r="101" spans="1:16" ht="22.5" x14ac:dyDescent="0.2">
      <c r="A101" s="1877">
        <v>0</v>
      </c>
      <c r="B101" s="20" t="s">
        <v>178</v>
      </c>
      <c r="C101" s="1874" t="s">
        <v>1668</v>
      </c>
      <c r="D101" s="139" t="s">
        <v>1955</v>
      </c>
      <c r="E101" s="1629">
        <v>73.2</v>
      </c>
      <c r="F101" s="1998">
        <v>73.2</v>
      </c>
      <c r="G101" s="1473"/>
      <c r="H101" s="12"/>
      <c r="I101" s="131"/>
      <c r="K101" s="742"/>
      <c r="L101" s="741"/>
      <c r="M101" s="1445"/>
      <c r="N101" s="1445"/>
      <c r="O101" s="741"/>
      <c r="P101" s="741"/>
    </row>
    <row r="102" spans="1:16" ht="33.75" x14ac:dyDescent="0.2">
      <c r="A102" s="1876">
        <v>0</v>
      </c>
      <c r="B102" s="20" t="s">
        <v>178</v>
      </c>
      <c r="C102" s="1216" t="s">
        <v>1669</v>
      </c>
      <c r="D102" s="139" t="s">
        <v>1956</v>
      </c>
      <c r="E102" s="1628">
        <v>0</v>
      </c>
      <c r="F102" s="1474">
        <v>0</v>
      </c>
      <c r="G102" s="1473"/>
      <c r="H102" s="12"/>
      <c r="I102" s="131"/>
      <c r="K102" s="742"/>
      <c r="L102" s="741"/>
      <c r="M102" s="1440"/>
      <c r="N102" s="1440"/>
      <c r="O102" s="741"/>
      <c r="P102" s="741"/>
    </row>
    <row r="103" spans="1:16" ht="34.5" thickBot="1" x14ac:dyDescent="0.25">
      <c r="A103" s="2462">
        <v>0</v>
      </c>
      <c r="B103" s="849" t="s">
        <v>178</v>
      </c>
      <c r="C103" s="2463" t="s">
        <v>1669</v>
      </c>
      <c r="D103" s="844" t="s">
        <v>1957</v>
      </c>
      <c r="E103" s="1705">
        <v>1136.3</v>
      </c>
      <c r="F103" s="2464">
        <v>1136.3</v>
      </c>
      <c r="G103" s="1995"/>
      <c r="H103" s="12"/>
      <c r="I103" s="131"/>
      <c r="K103" s="742"/>
      <c r="L103" s="741"/>
      <c r="M103" s="1443"/>
      <c r="N103" s="1443"/>
      <c r="O103" s="741"/>
      <c r="P103" s="741"/>
    </row>
    <row r="104" spans="1:16" s="741" customFormat="1" ht="12" thickBot="1" x14ac:dyDescent="0.25">
      <c r="A104" s="12"/>
      <c r="B104" s="5"/>
      <c r="C104" s="5"/>
      <c r="D104" s="5"/>
      <c r="E104" s="8"/>
      <c r="F104" s="8"/>
      <c r="G104" s="8" t="s">
        <v>171</v>
      </c>
      <c r="I104" s="742"/>
      <c r="J104" s="742"/>
      <c r="K104" s="742"/>
      <c r="M104" s="1443"/>
      <c r="N104" s="1443"/>
    </row>
    <row r="105" spans="1:16" s="741" customFormat="1" x14ac:dyDescent="0.2">
      <c r="A105" s="2613" t="s">
        <v>1497</v>
      </c>
      <c r="B105" s="2643" t="s">
        <v>177</v>
      </c>
      <c r="C105" s="2645" t="s">
        <v>1049</v>
      </c>
      <c r="D105" s="2574" t="s">
        <v>151</v>
      </c>
      <c r="E105" s="2619" t="s">
        <v>1641</v>
      </c>
      <c r="F105" s="2609" t="s">
        <v>1498</v>
      </c>
      <c r="G105" s="2625" t="s">
        <v>192</v>
      </c>
      <c r="I105" s="742"/>
      <c r="J105" s="742"/>
      <c r="K105" s="742"/>
      <c r="M105" s="1443"/>
      <c r="N105" s="1443"/>
    </row>
    <row r="106" spans="1:16" s="741" customFormat="1" ht="12" thickBot="1" x14ac:dyDescent="0.25">
      <c r="A106" s="2614"/>
      <c r="B106" s="2644"/>
      <c r="C106" s="2646"/>
      <c r="D106" s="2647"/>
      <c r="E106" s="2620"/>
      <c r="F106" s="2610"/>
      <c r="G106" s="2634"/>
      <c r="I106" s="742"/>
      <c r="J106" s="742"/>
      <c r="K106" s="742"/>
      <c r="M106" s="1443"/>
      <c r="N106" s="1443"/>
    </row>
    <row r="107" spans="1:16" s="741" customFormat="1" ht="12" thickBot="1" x14ac:dyDescent="0.25">
      <c r="A107" s="2059" t="s">
        <v>1940</v>
      </c>
      <c r="B107" s="72" t="s">
        <v>178</v>
      </c>
      <c r="C107" s="70" t="s">
        <v>175</v>
      </c>
      <c r="D107" s="66" t="s">
        <v>180</v>
      </c>
      <c r="E107" s="2060" t="s">
        <v>433</v>
      </c>
      <c r="F107" s="2061" t="s">
        <v>433</v>
      </c>
      <c r="G107" s="1063" t="s">
        <v>173</v>
      </c>
      <c r="I107" s="742"/>
      <c r="J107" s="742"/>
      <c r="K107" s="742"/>
      <c r="M107" s="1443"/>
      <c r="N107" s="1443"/>
    </row>
    <row r="108" spans="1:16" ht="33.75" x14ac:dyDescent="0.2">
      <c r="A108" s="2293">
        <v>0</v>
      </c>
      <c r="B108" s="150" t="s">
        <v>178</v>
      </c>
      <c r="C108" s="2004" t="s">
        <v>1670</v>
      </c>
      <c r="D108" s="1072" t="s">
        <v>1958</v>
      </c>
      <c r="E108" s="2207">
        <v>0</v>
      </c>
      <c r="F108" s="2294">
        <v>0</v>
      </c>
      <c r="G108" s="2295"/>
      <c r="H108" s="12"/>
      <c r="I108" s="131"/>
      <c r="K108" s="742"/>
      <c r="L108" s="741"/>
      <c r="M108" s="1440"/>
      <c r="N108" s="1440"/>
      <c r="O108" s="741"/>
      <c r="P108" s="741"/>
    </row>
    <row r="109" spans="1:16" ht="33.75" x14ac:dyDescent="0.2">
      <c r="A109" s="1877">
        <v>0</v>
      </c>
      <c r="B109" s="20" t="s">
        <v>178</v>
      </c>
      <c r="C109" s="1874" t="s">
        <v>1670</v>
      </c>
      <c r="D109" s="139" t="s">
        <v>1959</v>
      </c>
      <c r="E109" s="1629">
        <v>2039.5</v>
      </c>
      <c r="F109" s="1998">
        <v>2039.5</v>
      </c>
      <c r="G109" s="1473"/>
      <c r="H109" s="12"/>
      <c r="I109" s="131"/>
      <c r="K109" s="742"/>
      <c r="L109" s="741"/>
      <c r="M109" s="1443"/>
      <c r="N109" s="1443"/>
      <c r="O109" s="741"/>
      <c r="P109" s="741"/>
    </row>
    <row r="110" spans="1:16" ht="33.75" x14ac:dyDescent="0.2">
      <c r="A110" s="1876">
        <v>0</v>
      </c>
      <c r="B110" s="20" t="s">
        <v>178</v>
      </c>
      <c r="C110" s="1216" t="s">
        <v>1671</v>
      </c>
      <c r="D110" s="139" t="s">
        <v>1513</v>
      </c>
      <c r="E110" s="1628">
        <v>419.07</v>
      </c>
      <c r="F110" s="1474">
        <v>419.07</v>
      </c>
      <c r="G110" s="1473"/>
      <c r="H110" s="12"/>
      <c r="I110" s="131"/>
      <c r="K110" s="742"/>
      <c r="L110" s="741"/>
      <c r="M110" s="1440"/>
      <c r="N110" s="1440"/>
      <c r="O110" s="741"/>
      <c r="P110" s="741"/>
    </row>
    <row r="111" spans="1:16" ht="33.75" x14ac:dyDescent="0.2">
      <c r="A111" s="1877">
        <v>0</v>
      </c>
      <c r="B111" s="20" t="s">
        <v>178</v>
      </c>
      <c r="C111" s="1874" t="s">
        <v>1671</v>
      </c>
      <c r="D111" s="139" t="s">
        <v>1514</v>
      </c>
      <c r="E111" s="1629">
        <v>2374.81</v>
      </c>
      <c r="F111" s="1998">
        <v>2374.81</v>
      </c>
      <c r="G111" s="1473"/>
      <c r="H111" s="12"/>
      <c r="I111" s="131"/>
      <c r="K111" s="742"/>
      <c r="L111" s="741"/>
      <c r="M111" s="1443"/>
      <c r="N111" s="1443"/>
      <c r="O111" s="741"/>
      <c r="P111" s="741"/>
    </row>
    <row r="112" spans="1:16" ht="22.5" x14ac:dyDescent="0.2">
      <c r="A112" s="1876">
        <v>0</v>
      </c>
      <c r="B112" s="20" t="s">
        <v>178</v>
      </c>
      <c r="C112" s="1216" t="s">
        <v>1672</v>
      </c>
      <c r="D112" s="139" t="s">
        <v>1515</v>
      </c>
      <c r="E112" s="1628">
        <v>370</v>
      </c>
      <c r="F112" s="1474">
        <v>370</v>
      </c>
      <c r="G112" s="1473"/>
      <c r="H112" s="12"/>
      <c r="I112" s="131"/>
      <c r="K112" s="742"/>
      <c r="L112" s="741"/>
      <c r="M112" s="1440"/>
      <c r="N112" s="1440"/>
      <c r="O112" s="741"/>
      <c r="P112" s="741"/>
    </row>
    <row r="113" spans="1:16" ht="22.5" x14ac:dyDescent="0.2">
      <c r="A113" s="1877">
        <v>0</v>
      </c>
      <c r="B113" s="20" t="s">
        <v>178</v>
      </c>
      <c r="C113" s="1874" t="s">
        <v>1672</v>
      </c>
      <c r="D113" s="139" t="s">
        <v>1516</v>
      </c>
      <c r="E113" s="1629">
        <v>3330</v>
      </c>
      <c r="F113" s="1998">
        <v>3330</v>
      </c>
      <c r="G113" s="1473"/>
      <c r="H113" s="12"/>
      <c r="I113" s="131"/>
      <c r="K113" s="742"/>
      <c r="L113" s="741"/>
      <c r="M113" s="1443"/>
      <c r="N113" s="1443"/>
      <c r="O113" s="741"/>
      <c r="P113" s="741"/>
    </row>
    <row r="114" spans="1:16" ht="22.5" x14ac:dyDescent="0.2">
      <c r="A114" s="1876">
        <v>1275</v>
      </c>
      <c r="B114" s="20" t="s">
        <v>178</v>
      </c>
      <c r="C114" s="1216" t="s">
        <v>1673</v>
      </c>
      <c r="D114" s="139" t="s">
        <v>1517</v>
      </c>
      <c r="E114" s="1628">
        <v>212.05</v>
      </c>
      <c r="F114" s="1474">
        <v>212.05</v>
      </c>
      <c r="G114" s="1473"/>
      <c r="H114" s="12"/>
      <c r="I114" s="131"/>
      <c r="K114" s="742"/>
      <c r="L114" s="741"/>
      <c r="M114" s="1440"/>
      <c r="N114" s="1440"/>
      <c r="O114" s="741"/>
      <c r="P114" s="741"/>
    </row>
    <row r="115" spans="1:16" ht="22.5" x14ac:dyDescent="0.2">
      <c r="A115" s="1877">
        <v>0</v>
      </c>
      <c r="B115" s="20" t="s">
        <v>178</v>
      </c>
      <c r="C115" s="1874" t="s">
        <v>1673</v>
      </c>
      <c r="D115" s="139" t="s">
        <v>1518</v>
      </c>
      <c r="E115" s="1629">
        <v>1908.5</v>
      </c>
      <c r="F115" s="1998">
        <v>1908.5</v>
      </c>
      <c r="G115" s="1473"/>
      <c r="H115" s="12"/>
      <c r="I115" s="131"/>
      <c r="K115" s="742"/>
      <c r="L115" s="741"/>
      <c r="M115" s="1446"/>
      <c r="N115" s="1443"/>
      <c r="O115" s="741"/>
      <c r="P115" s="741"/>
    </row>
    <row r="116" spans="1:16" ht="22.5" x14ac:dyDescent="0.2">
      <c r="A116" s="1876">
        <v>0</v>
      </c>
      <c r="B116" s="20" t="s">
        <v>178</v>
      </c>
      <c r="C116" s="1216" t="s">
        <v>1674</v>
      </c>
      <c r="D116" s="139" t="s">
        <v>1519</v>
      </c>
      <c r="E116" s="1628">
        <v>0</v>
      </c>
      <c r="F116" s="1474">
        <v>0</v>
      </c>
      <c r="G116" s="1473"/>
      <c r="H116" s="12"/>
      <c r="I116" s="131"/>
      <c r="K116" s="742"/>
      <c r="L116" s="741"/>
      <c r="M116" s="1440"/>
      <c r="N116" s="1440"/>
      <c r="O116" s="741"/>
      <c r="P116" s="741"/>
    </row>
    <row r="117" spans="1:16" ht="22.5" x14ac:dyDescent="0.2">
      <c r="A117" s="1877">
        <v>0</v>
      </c>
      <c r="B117" s="20" t="s">
        <v>178</v>
      </c>
      <c r="C117" s="1874" t="s">
        <v>1674</v>
      </c>
      <c r="D117" s="139" t="s">
        <v>1520</v>
      </c>
      <c r="E117" s="1629">
        <v>2112.6999999999998</v>
      </c>
      <c r="F117" s="1998">
        <v>2112.6999999999998</v>
      </c>
      <c r="G117" s="1473"/>
      <c r="H117" s="12"/>
      <c r="I117" s="131"/>
      <c r="K117" s="742"/>
      <c r="L117" s="741"/>
      <c r="M117" s="1443"/>
      <c r="N117" s="1443"/>
      <c r="O117" s="741"/>
      <c r="P117" s="741"/>
    </row>
    <row r="118" spans="1:16" ht="22.5" x14ac:dyDescent="0.2">
      <c r="A118" s="1876">
        <v>131</v>
      </c>
      <c r="B118" s="20" t="s">
        <v>178</v>
      </c>
      <c r="C118" s="1216" t="s">
        <v>1675</v>
      </c>
      <c r="D118" s="139" t="s">
        <v>1521</v>
      </c>
      <c r="E118" s="1628">
        <v>1500</v>
      </c>
      <c r="F118" s="1474">
        <v>1500</v>
      </c>
      <c r="G118" s="1473"/>
      <c r="H118" s="12"/>
      <c r="I118" s="131"/>
      <c r="K118" s="742"/>
      <c r="L118" s="741"/>
      <c r="M118" s="1446"/>
      <c r="N118" s="1443"/>
      <c r="O118" s="741"/>
      <c r="P118" s="741"/>
    </row>
    <row r="119" spans="1:16" ht="22.5" x14ac:dyDescent="0.2">
      <c r="A119" s="1878">
        <v>719</v>
      </c>
      <c r="B119" s="20" t="s">
        <v>178</v>
      </c>
      <c r="C119" s="1874" t="s">
        <v>1675</v>
      </c>
      <c r="D119" s="139" t="s">
        <v>1522</v>
      </c>
      <c r="E119" s="1629">
        <v>0</v>
      </c>
      <c r="F119" s="1998">
        <v>0</v>
      </c>
      <c r="G119" s="1473"/>
      <c r="H119" s="12"/>
      <c r="I119" s="131"/>
      <c r="K119" s="742"/>
      <c r="L119" s="741"/>
      <c r="M119" s="1446"/>
      <c r="N119" s="1443"/>
      <c r="O119" s="741"/>
      <c r="P119" s="741"/>
    </row>
    <row r="120" spans="1:16" ht="22.5" x14ac:dyDescent="0.2">
      <c r="A120" s="1876">
        <v>0</v>
      </c>
      <c r="B120" s="20" t="s">
        <v>178</v>
      </c>
      <c r="C120" s="1216" t="s">
        <v>1676</v>
      </c>
      <c r="D120" s="139" t="s">
        <v>1960</v>
      </c>
      <c r="E120" s="1628">
        <v>125</v>
      </c>
      <c r="F120" s="1474">
        <v>125</v>
      </c>
      <c r="G120" s="1473"/>
      <c r="H120" s="12"/>
      <c r="I120" s="131"/>
      <c r="K120" s="742"/>
      <c r="L120" s="741"/>
      <c r="M120" s="1446"/>
      <c r="N120" s="1443"/>
      <c r="O120" s="741"/>
      <c r="P120" s="741"/>
    </row>
    <row r="121" spans="1:16" ht="22.5" x14ac:dyDescent="0.2">
      <c r="A121" s="1877">
        <v>0</v>
      </c>
      <c r="B121" s="20" t="s">
        <v>178</v>
      </c>
      <c r="C121" s="1874" t="s">
        <v>1676</v>
      </c>
      <c r="D121" s="139" t="s">
        <v>1523</v>
      </c>
      <c r="E121" s="1629">
        <v>2375</v>
      </c>
      <c r="F121" s="1998">
        <v>2375</v>
      </c>
      <c r="G121" s="1473"/>
      <c r="H121" s="12"/>
      <c r="I121" s="131"/>
      <c r="K121" s="742"/>
      <c r="L121" s="741"/>
      <c r="M121" s="1446"/>
      <c r="N121" s="1443"/>
      <c r="O121" s="741"/>
      <c r="P121" s="741"/>
    </row>
    <row r="122" spans="1:16" ht="22.5" x14ac:dyDescent="0.2">
      <c r="A122" s="1878">
        <v>0</v>
      </c>
      <c r="B122" s="20" t="s">
        <v>178</v>
      </c>
      <c r="C122" s="1874"/>
      <c r="D122" s="139" t="s">
        <v>1961</v>
      </c>
      <c r="E122" s="1629">
        <v>0</v>
      </c>
      <c r="F122" s="1998">
        <v>0</v>
      </c>
      <c r="G122" s="1473"/>
      <c r="H122" s="12"/>
      <c r="I122" s="131"/>
      <c r="K122" s="742"/>
      <c r="L122" s="741"/>
      <c r="M122" s="1446"/>
      <c r="N122" s="1443"/>
      <c r="O122" s="741"/>
      <c r="P122" s="741"/>
    </row>
    <row r="123" spans="1:16" ht="33.75" x14ac:dyDescent="0.2">
      <c r="A123" s="1878">
        <v>0</v>
      </c>
      <c r="B123" s="20" t="s">
        <v>178</v>
      </c>
      <c r="C123" s="1874"/>
      <c r="D123" s="139" t="s">
        <v>1962</v>
      </c>
      <c r="E123" s="1629">
        <v>0</v>
      </c>
      <c r="F123" s="1998">
        <v>0</v>
      </c>
      <c r="G123" s="1473"/>
      <c r="H123" s="12"/>
      <c r="I123" s="131"/>
      <c r="K123" s="742"/>
      <c r="L123" s="741"/>
      <c r="M123" s="1441"/>
      <c r="N123" s="1440"/>
      <c r="O123" s="741"/>
      <c r="P123" s="741"/>
    </row>
    <row r="124" spans="1:16" ht="22.5" x14ac:dyDescent="0.2">
      <c r="A124" s="1878">
        <v>0</v>
      </c>
      <c r="B124" s="20" t="s">
        <v>178</v>
      </c>
      <c r="C124" s="1874"/>
      <c r="D124" s="2000" t="s">
        <v>1524</v>
      </c>
      <c r="E124" s="1629">
        <v>0</v>
      </c>
      <c r="F124" s="1998">
        <v>0</v>
      </c>
      <c r="G124" s="1473"/>
      <c r="H124" s="12"/>
      <c r="I124" s="131"/>
      <c r="K124" s="1137"/>
      <c r="L124" s="1442"/>
      <c r="M124" s="1442"/>
      <c r="N124" s="1442"/>
      <c r="O124" s="741"/>
    </row>
    <row r="125" spans="1:16" ht="22.5" x14ac:dyDescent="0.2">
      <c r="A125" s="1878">
        <v>0</v>
      </c>
      <c r="B125" s="20" t="s">
        <v>178</v>
      </c>
      <c r="C125" s="1874"/>
      <c r="D125" s="2000" t="s">
        <v>1525</v>
      </c>
      <c r="E125" s="1629">
        <v>0</v>
      </c>
      <c r="F125" s="1998">
        <v>0</v>
      </c>
      <c r="G125" s="1473"/>
      <c r="H125" s="12"/>
      <c r="I125" s="131"/>
      <c r="K125" s="742"/>
      <c r="L125" s="741"/>
      <c r="M125" s="741"/>
      <c r="N125" s="741"/>
      <c r="O125" s="741"/>
    </row>
    <row r="126" spans="1:16" ht="22.5" x14ac:dyDescent="0.2">
      <c r="A126" s="1878">
        <v>0</v>
      </c>
      <c r="B126" s="20" t="s">
        <v>178</v>
      </c>
      <c r="C126" s="1874"/>
      <c r="D126" s="2000" t="s">
        <v>1526</v>
      </c>
      <c r="E126" s="1629">
        <v>0</v>
      </c>
      <c r="F126" s="1998">
        <v>0</v>
      </c>
      <c r="G126" s="1473"/>
      <c r="H126" s="12"/>
      <c r="I126" s="131"/>
      <c r="K126" s="742"/>
      <c r="L126" s="741"/>
      <c r="M126" s="741"/>
      <c r="N126" s="741"/>
      <c r="O126" s="741"/>
    </row>
    <row r="127" spans="1:16" ht="23.25" thickBot="1" x14ac:dyDescent="0.25">
      <c r="A127" s="1879">
        <v>2863.6480000000001</v>
      </c>
      <c r="B127" s="849" t="s">
        <v>178</v>
      </c>
      <c r="C127" s="1217" t="s">
        <v>1677</v>
      </c>
      <c r="D127" s="844" t="s">
        <v>1527</v>
      </c>
      <c r="E127" s="1630">
        <v>0</v>
      </c>
      <c r="F127" s="1631">
        <v>0</v>
      </c>
      <c r="G127" s="1995"/>
      <c r="H127" s="12"/>
      <c r="I127" s="131"/>
      <c r="K127" s="742"/>
      <c r="L127" s="741"/>
      <c r="M127" s="741"/>
      <c r="N127" s="741"/>
      <c r="O127" s="741"/>
    </row>
    <row r="128" spans="1:16" x14ac:dyDescent="0.2">
      <c r="B128" s="938"/>
      <c r="C128" s="1468"/>
      <c r="D128" s="1363"/>
      <c r="E128" s="1469"/>
      <c r="F128" s="1469"/>
      <c r="G128" s="1469"/>
      <c r="H128" s="1363"/>
      <c r="L128" s="742"/>
      <c r="M128" s="741"/>
      <c r="N128" s="741"/>
      <c r="O128" s="741"/>
      <c r="P128" s="741"/>
    </row>
    <row r="129" spans="1:12" x14ac:dyDescent="0.2">
      <c r="B129" s="956"/>
      <c r="C129" s="164"/>
      <c r="D129" s="164"/>
      <c r="E129" s="164"/>
      <c r="F129" s="164"/>
      <c r="G129" s="164"/>
      <c r="H129" s="956"/>
    </row>
    <row r="130" spans="1:12" ht="15.75" x14ac:dyDescent="0.2">
      <c r="B130" s="1385" t="s">
        <v>1060</v>
      </c>
      <c r="C130" s="1385"/>
      <c r="D130" s="1385"/>
      <c r="E130" s="2253"/>
      <c r="F130" s="1385"/>
      <c r="G130" s="1385"/>
      <c r="H130" s="1385"/>
    </row>
    <row r="131" spans="1:12" ht="15" customHeight="1" thickBot="1" x14ac:dyDescent="0.25">
      <c r="B131" s="171"/>
      <c r="C131" s="171"/>
      <c r="D131" s="171"/>
      <c r="E131" s="191"/>
      <c r="F131" s="191"/>
      <c r="G131" s="575" t="s">
        <v>171</v>
      </c>
      <c r="H131" s="967"/>
    </row>
    <row r="132" spans="1:12" ht="11.25" customHeight="1" x14ac:dyDescent="0.2">
      <c r="A132" s="2650" t="s">
        <v>1497</v>
      </c>
      <c r="B132" s="2652" t="s">
        <v>172</v>
      </c>
      <c r="C132" s="2631" t="s">
        <v>1061</v>
      </c>
      <c r="D132" s="2574" t="s">
        <v>193</v>
      </c>
      <c r="E132" s="2619" t="s">
        <v>1641</v>
      </c>
      <c r="F132" s="2609" t="s">
        <v>1498</v>
      </c>
      <c r="G132" s="2611" t="s">
        <v>192</v>
      </c>
      <c r="H132" s="12"/>
      <c r="I132" s="131"/>
      <c r="L132" s="147"/>
    </row>
    <row r="133" spans="1:12" ht="15.75" customHeight="1" thickBot="1" x14ac:dyDescent="0.25">
      <c r="A133" s="2651"/>
      <c r="B133" s="2653"/>
      <c r="C133" s="2632"/>
      <c r="D133" s="2647"/>
      <c r="E133" s="2620"/>
      <c r="F133" s="2610"/>
      <c r="G133" s="2648"/>
      <c r="H133" s="12"/>
      <c r="I133" s="131"/>
      <c r="L133" s="147"/>
    </row>
    <row r="134" spans="1:12" ht="12" thickBot="1" x14ac:dyDescent="0.25">
      <c r="A134" s="29">
        <f>A135</f>
        <v>16000</v>
      </c>
      <c r="B134" s="116" t="s">
        <v>174</v>
      </c>
      <c r="C134" s="117" t="s">
        <v>1062</v>
      </c>
      <c r="D134" s="870" t="s">
        <v>204</v>
      </c>
      <c r="E134" s="29">
        <v>16000</v>
      </c>
      <c r="F134" s="29">
        <f>F135</f>
        <v>16000</v>
      </c>
      <c r="G134" s="123" t="s">
        <v>173</v>
      </c>
      <c r="H134" s="12"/>
      <c r="I134" s="131"/>
      <c r="L134" s="147"/>
    </row>
    <row r="135" spans="1:12" ht="22.5" x14ac:dyDescent="0.2">
      <c r="A135" s="1880">
        <f>SUM(A136:A137)</f>
        <v>16000</v>
      </c>
      <c r="B135" s="142" t="s">
        <v>178</v>
      </c>
      <c r="C135" s="1881" t="s">
        <v>173</v>
      </c>
      <c r="D135" s="1882" t="s">
        <v>1354</v>
      </c>
      <c r="E135" s="1711">
        <v>16000</v>
      </c>
      <c r="F135" s="577">
        <f>SUM(F136:F140)</f>
        <v>16000</v>
      </c>
      <c r="G135" s="105"/>
      <c r="H135" s="1883"/>
      <c r="I135" s="131"/>
      <c r="L135" s="147"/>
    </row>
    <row r="136" spans="1:12" x14ac:dyDescent="0.2">
      <c r="A136" s="1433">
        <v>15000</v>
      </c>
      <c r="B136" s="62" t="s">
        <v>178</v>
      </c>
      <c r="C136" s="1477" t="s">
        <v>1063</v>
      </c>
      <c r="D136" s="1126" t="s">
        <v>1064</v>
      </c>
      <c r="E136" s="1618"/>
      <c r="F136" s="99">
        <v>14000</v>
      </c>
      <c r="G136" s="1213"/>
      <c r="H136" s="1883"/>
      <c r="I136" s="131"/>
      <c r="L136" s="147"/>
    </row>
    <row r="137" spans="1:12" x14ac:dyDescent="0.2">
      <c r="A137" s="1433">
        <v>1000</v>
      </c>
      <c r="B137" s="62" t="s">
        <v>178</v>
      </c>
      <c r="C137" s="1477" t="s">
        <v>1065</v>
      </c>
      <c r="D137" s="1126" t="s">
        <v>1066</v>
      </c>
      <c r="E137" s="1618"/>
      <c r="F137" s="99">
        <v>0</v>
      </c>
      <c r="G137" s="1213"/>
      <c r="H137" s="1883"/>
      <c r="I137" s="131"/>
      <c r="L137" s="147"/>
    </row>
    <row r="138" spans="1:12" s="164" customFormat="1" ht="22.5" x14ac:dyDescent="0.2">
      <c r="A138" s="2008">
        <v>0</v>
      </c>
      <c r="B138" s="1884" t="s">
        <v>178</v>
      </c>
      <c r="C138" s="1477" t="s">
        <v>1678</v>
      </c>
      <c r="D138" s="1126" t="s">
        <v>1528</v>
      </c>
      <c r="E138" s="1623"/>
      <c r="F138" s="99">
        <v>0</v>
      </c>
      <c r="G138" s="2009"/>
      <c r="H138" s="1883"/>
      <c r="I138" s="1538"/>
      <c r="J138" s="1538"/>
      <c r="K138" s="2178"/>
      <c r="L138" s="2039"/>
    </row>
    <row r="139" spans="1:12" s="164" customFormat="1" x14ac:dyDescent="0.2">
      <c r="A139" s="2008">
        <v>0</v>
      </c>
      <c r="B139" s="1884" t="s">
        <v>178</v>
      </c>
      <c r="C139" s="1477" t="s">
        <v>1679</v>
      </c>
      <c r="D139" s="1126" t="s">
        <v>1529</v>
      </c>
      <c r="E139" s="1623"/>
      <c r="F139" s="99">
        <v>0</v>
      </c>
      <c r="G139" s="2010"/>
      <c r="H139" s="1883"/>
      <c r="I139" s="1538"/>
      <c r="J139" s="1538"/>
      <c r="K139" s="2178"/>
      <c r="L139" s="2039"/>
    </row>
    <row r="140" spans="1:12" s="164" customFormat="1" ht="12" thickBot="1" x14ac:dyDescent="0.25">
      <c r="A140" s="1509">
        <v>0</v>
      </c>
      <c r="B140" s="1885" t="s">
        <v>178</v>
      </c>
      <c r="C140" s="2011" t="s">
        <v>1680</v>
      </c>
      <c r="D140" s="1478" t="s">
        <v>1681</v>
      </c>
      <c r="E140" s="1666"/>
      <c r="F140" s="98">
        <v>2000</v>
      </c>
      <c r="G140" s="2012"/>
      <c r="H140" s="1883"/>
      <c r="I140" s="1538"/>
      <c r="J140" s="1538"/>
      <c r="K140" s="2178"/>
      <c r="L140" s="2039"/>
    </row>
    <row r="141" spans="1:12" x14ac:dyDescent="0.2">
      <c r="E141" s="1412"/>
      <c r="F141" s="1412"/>
    </row>
    <row r="142" spans="1:12" ht="18.75" customHeight="1" x14ac:dyDescent="0.2">
      <c r="A142" s="1143"/>
      <c r="B142" s="1143"/>
      <c r="C142" s="1143"/>
      <c r="D142" s="1143"/>
      <c r="E142" s="1143"/>
      <c r="F142" s="1143"/>
      <c r="G142" s="13"/>
      <c r="H142" s="12"/>
      <c r="J142" s="12"/>
      <c r="K142" s="147"/>
      <c r="L142" s="147"/>
    </row>
    <row r="143" spans="1:12" x14ac:dyDescent="0.2">
      <c r="A143" s="640"/>
      <c r="B143" s="640"/>
      <c r="C143" s="640"/>
      <c r="G143" s="13"/>
      <c r="H143" s="12"/>
      <c r="J143" s="12"/>
      <c r="K143" s="147"/>
      <c r="L143" s="147"/>
    </row>
    <row r="144" spans="1:12" ht="12" customHeight="1" x14ac:dyDescent="0.2">
      <c r="A144" s="1581"/>
      <c r="B144" s="1581"/>
      <c r="G144" s="13"/>
      <c r="H144" s="12"/>
      <c r="J144" s="12"/>
      <c r="K144" s="147"/>
      <c r="L144" s="147"/>
    </row>
    <row r="145" spans="1:12" ht="21" customHeight="1" x14ac:dyDescent="0.2">
      <c r="A145" s="1143"/>
      <c r="B145" s="1143"/>
      <c r="C145" s="1143"/>
      <c r="D145" s="1143"/>
      <c r="E145" s="1143"/>
      <c r="F145" s="1143"/>
      <c r="G145" s="13"/>
      <c r="H145" s="12"/>
      <c r="J145" s="12"/>
      <c r="K145" s="147"/>
      <c r="L145" s="147"/>
    </row>
    <row r="146" spans="1:12" ht="10.5" customHeight="1" x14ac:dyDescent="0.2">
      <c r="G146" s="13"/>
      <c r="H146" s="12"/>
      <c r="J146" s="12"/>
      <c r="K146" s="147"/>
      <c r="L146" s="147"/>
    </row>
    <row r="147" spans="1:12" x14ac:dyDescent="0.2">
      <c r="G147" s="13"/>
      <c r="H147" s="12"/>
      <c r="J147" s="12"/>
      <c r="K147" s="147"/>
      <c r="L147" s="147"/>
    </row>
    <row r="148" spans="1:12" ht="22.5" customHeight="1" x14ac:dyDescent="0.2">
      <c r="A148" s="1143"/>
      <c r="B148" s="640"/>
      <c r="C148" s="2649"/>
      <c r="D148" s="2649"/>
      <c r="F148" s="1143"/>
      <c r="G148" s="13"/>
      <c r="H148" s="12"/>
      <c r="J148" s="12"/>
      <c r="K148" s="147"/>
      <c r="L148" s="147"/>
    </row>
  </sheetData>
  <mergeCells count="52">
    <mergeCell ref="G59:G64"/>
    <mergeCell ref="G69:G71"/>
    <mergeCell ref="A105:A106"/>
    <mergeCell ref="B105:B106"/>
    <mergeCell ref="C105:C106"/>
    <mergeCell ref="D105:D106"/>
    <mergeCell ref="E105:E106"/>
    <mergeCell ref="F105:F106"/>
    <mergeCell ref="G105:G106"/>
    <mergeCell ref="B66:B67"/>
    <mergeCell ref="C66:C67"/>
    <mergeCell ref="D66:D67"/>
    <mergeCell ref="E66:E67"/>
    <mergeCell ref="F66:F67"/>
    <mergeCell ref="G66:G67"/>
    <mergeCell ref="E79:E80"/>
    <mergeCell ref="C148:D148"/>
    <mergeCell ref="A132:A133"/>
    <mergeCell ref="B132:B133"/>
    <mergeCell ref="C132:C133"/>
    <mergeCell ref="D132:D133"/>
    <mergeCell ref="A79:A80"/>
    <mergeCell ref="B79:B80"/>
    <mergeCell ref="C79:C80"/>
    <mergeCell ref="D79:D80"/>
    <mergeCell ref="G132:G133"/>
    <mergeCell ref="E132:E133"/>
    <mergeCell ref="F132:F133"/>
    <mergeCell ref="F79:F80"/>
    <mergeCell ref="G79:G80"/>
    <mergeCell ref="A66:A67"/>
    <mergeCell ref="D7:D8"/>
    <mergeCell ref="G18:G19"/>
    <mergeCell ref="A50:A51"/>
    <mergeCell ref="B50:B51"/>
    <mergeCell ref="C50:C51"/>
    <mergeCell ref="D50:D51"/>
    <mergeCell ref="E50:E51"/>
    <mergeCell ref="F50:F51"/>
    <mergeCell ref="G50:G51"/>
    <mergeCell ref="A18:A19"/>
    <mergeCell ref="E7:E8"/>
    <mergeCell ref="C18:C19"/>
    <mergeCell ref="D18:D19"/>
    <mergeCell ref="E18:E19"/>
    <mergeCell ref="F18:F19"/>
    <mergeCell ref="B18:B19"/>
    <mergeCell ref="A1:G1"/>
    <mergeCell ref="A3:G3"/>
    <mergeCell ref="C5:E5"/>
    <mergeCell ref="B7:B8"/>
    <mergeCell ref="C7:C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2" manualBreakCount="2">
    <brk id="64" max="6" man="1"/>
    <brk id="103" max="6" man="1"/>
  </rowBreaks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Normal="100" zoomScaleSheetLayoutView="75" workbookViewId="0">
      <selection sqref="A1:G1"/>
    </sheetView>
  </sheetViews>
  <sheetFormatPr defaultRowHeight="11.25" x14ac:dyDescent="0.2"/>
  <cols>
    <col min="1" max="1" width="9.140625" style="12"/>
    <col min="2" max="2" width="3.5703125" style="13" customWidth="1"/>
    <col min="3" max="3" width="10" style="12" customWidth="1"/>
    <col min="4" max="4" width="36.85546875" style="12" customWidth="1"/>
    <col min="5" max="5" width="11.7109375" style="12" customWidth="1"/>
    <col min="6" max="6" width="10.140625" style="12" customWidth="1"/>
    <col min="7" max="7" width="20.85546875" style="12" customWidth="1"/>
    <col min="8" max="8" width="17.5703125" style="13" customWidth="1"/>
    <col min="9" max="9" width="10.140625" style="12" bestFit="1" customWidth="1"/>
    <col min="10" max="16384" width="9.140625" style="12"/>
  </cols>
  <sheetData>
    <row r="1" spans="1:1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506"/>
    </row>
    <row r="2" spans="1:12" ht="12.75" customHeight="1" x14ac:dyDescent="0.2">
      <c r="H2" s="1542"/>
    </row>
    <row r="3" spans="1:12" s="1" customFormat="1" ht="15.75" x14ac:dyDescent="0.25">
      <c r="A3" s="2573" t="s">
        <v>1067</v>
      </c>
      <c r="B3" s="2573"/>
      <c r="C3" s="2573"/>
      <c r="D3" s="2573"/>
      <c r="E3" s="2573"/>
      <c r="F3" s="2573"/>
      <c r="G3" s="2573"/>
      <c r="H3" s="1387"/>
    </row>
    <row r="4" spans="1:12" s="1" customFormat="1" ht="15.75" x14ac:dyDescent="0.25">
      <c r="B4" s="85"/>
      <c r="C4" s="85"/>
      <c r="D4" s="85"/>
      <c r="E4" s="2248"/>
      <c r="F4" s="85"/>
      <c r="G4" s="85"/>
      <c r="H4" s="85"/>
    </row>
    <row r="5" spans="1:1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</row>
    <row r="6" spans="1:12" s="6" customFormat="1" ht="12.75" customHeight="1" thickBot="1" x14ac:dyDescent="0.25">
      <c r="B6" s="5"/>
      <c r="C6" s="5"/>
      <c r="D6" s="5"/>
      <c r="E6" s="8" t="s">
        <v>171</v>
      </c>
      <c r="F6" s="8"/>
      <c r="G6" s="11"/>
    </row>
    <row r="7" spans="1:12" s="10" customFormat="1" ht="12.75" customHeight="1" x14ac:dyDescent="0.2">
      <c r="B7" s="2604"/>
      <c r="C7" s="2667" t="s">
        <v>0</v>
      </c>
      <c r="D7" s="2641" t="s">
        <v>1</v>
      </c>
      <c r="E7" s="2609" t="s">
        <v>1499</v>
      </c>
      <c r="F7" s="1567"/>
      <c r="G7" s="9"/>
      <c r="H7" s="9"/>
      <c r="I7" s="9"/>
      <c r="J7" s="9"/>
      <c r="K7" s="9"/>
      <c r="L7" s="9"/>
    </row>
    <row r="8" spans="1:12" s="6" customFormat="1" ht="12.75" customHeight="1" thickBot="1" x14ac:dyDescent="0.25">
      <c r="B8" s="2604"/>
      <c r="C8" s="2668"/>
      <c r="D8" s="2642"/>
      <c r="E8" s="2610"/>
      <c r="F8" s="1567"/>
      <c r="G8" s="799"/>
    </row>
    <row r="9" spans="1:12" s="6" customFormat="1" ht="12.75" customHeight="1" thickBot="1" x14ac:dyDescent="0.25">
      <c r="B9" s="86"/>
      <c r="C9" s="72" t="s">
        <v>2</v>
      </c>
      <c r="D9" s="65" t="s">
        <v>11</v>
      </c>
      <c r="E9" s="67">
        <f>SUM(E10:E13)</f>
        <v>55640</v>
      </c>
      <c r="F9" s="80"/>
      <c r="G9" s="799"/>
    </row>
    <row r="10" spans="1:12" s="14" customFormat="1" ht="12.75" customHeight="1" x14ac:dyDescent="0.2">
      <c r="B10" s="84"/>
      <c r="C10" s="850" t="s">
        <v>4</v>
      </c>
      <c r="D10" s="157" t="s">
        <v>9</v>
      </c>
      <c r="E10" s="453">
        <f>F20</f>
        <v>11540</v>
      </c>
      <c r="F10" s="83"/>
      <c r="G10" s="47"/>
    </row>
    <row r="11" spans="1:12" s="14" customFormat="1" ht="12.75" customHeight="1" x14ac:dyDescent="0.2">
      <c r="B11" s="84"/>
      <c r="C11" s="129" t="s">
        <v>1068</v>
      </c>
      <c r="D11" s="130" t="s">
        <v>1069</v>
      </c>
      <c r="E11" s="454">
        <f>F33</f>
        <v>26600</v>
      </c>
      <c r="F11" s="1548"/>
      <c r="G11" s="851"/>
    </row>
    <row r="12" spans="1:12" s="14" customFormat="1" ht="12.75" customHeight="1" x14ac:dyDescent="0.2">
      <c r="B12" s="84"/>
      <c r="C12" s="129" t="s">
        <v>7</v>
      </c>
      <c r="D12" s="130" t="s">
        <v>13</v>
      </c>
      <c r="E12" s="454">
        <f>F44</f>
        <v>0</v>
      </c>
      <c r="F12" s="1548"/>
    </row>
    <row r="13" spans="1:12" s="14" customFormat="1" ht="12.75" customHeight="1" thickBot="1" x14ac:dyDescent="0.25">
      <c r="B13" s="84"/>
      <c r="C13" s="852" t="s">
        <v>1070</v>
      </c>
      <c r="D13" s="853" t="s">
        <v>1071</v>
      </c>
      <c r="E13" s="854">
        <f>F64</f>
        <v>17500</v>
      </c>
      <c r="F13" s="1548"/>
      <c r="I13" s="1437"/>
    </row>
    <row r="14" spans="1:12" s="1" customFormat="1" ht="12.75" customHeight="1" x14ac:dyDescent="0.25">
      <c r="B14" s="3"/>
      <c r="C14" s="2"/>
      <c r="D14" s="2"/>
      <c r="E14" s="2252"/>
      <c r="F14" s="1539"/>
      <c r="G14" s="1539"/>
      <c r="H14" s="52"/>
    </row>
    <row r="15" spans="1:12" ht="12.75" customHeight="1" x14ac:dyDescent="0.2"/>
    <row r="16" spans="1:12" s="4" customFormat="1" ht="15.75" customHeight="1" x14ac:dyDescent="0.2">
      <c r="B16" s="132" t="s">
        <v>1454</v>
      </c>
      <c r="C16" s="44"/>
      <c r="D16" s="44"/>
      <c r="E16" s="2250"/>
      <c r="F16" s="44"/>
      <c r="G16" s="73"/>
      <c r="H16" s="77"/>
    </row>
    <row r="17" spans="1:13" s="6" customFormat="1" ht="12" thickBot="1" x14ac:dyDescent="0.25">
      <c r="B17" s="5"/>
      <c r="C17" s="5"/>
      <c r="D17" s="5"/>
      <c r="E17" s="43"/>
      <c r="F17" s="43"/>
      <c r="G17" s="43" t="s">
        <v>171</v>
      </c>
      <c r="H17" s="55"/>
    </row>
    <row r="18" spans="1:13" s="10" customFormat="1" ht="12.75" customHeight="1" x14ac:dyDescent="0.2">
      <c r="A18" s="2613" t="s">
        <v>1497</v>
      </c>
      <c r="B18" s="2629" t="s">
        <v>172</v>
      </c>
      <c r="C18" s="2631" t="s">
        <v>1072</v>
      </c>
      <c r="D18" s="2641" t="s">
        <v>187</v>
      </c>
      <c r="E18" s="2619" t="s">
        <v>1641</v>
      </c>
      <c r="F18" s="2609" t="s">
        <v>1498</v>
      </c>
      <c r="G18" s="2621" t="s">
        <v>192</v>
      </c>
      <c r="H18" s="9"/>
      <c r="I18" s="9"/>
      <c r="J18" s="9"/>
      <c r="K18" s="9"/>
      <c r="L18" s="9"/>
      <c r="M18" s="9"/>
    </row>
    <row r="19" spans="1:13" s="6" customFormat="1" ht="21" customHeight="1" thickBot="1" x14ac:dyDescent="0.25">
      <c r="A19" s="2614"/>
      <c r="B19" s="2639"/>
      <c r="C19" s="2640"/>
      <c r="D19" s="2642"/>
      <c r="E19" s="2620"/>
      <c r="F19" s="2610"/>
      <c r="G19" s="2622"/>
    </row>
    <row r="20" spans="1:13" s="6" customFormat="1" ht="12.75" customHeight="1" thickBot="1" x14ac:dyDescent="0.25">
      <c r="A20" s="67">
        <f>A21</f>
        <v>11540</v>
      </c>
      <c r="B20" s="66" t="s">
        <v>178</v>
      </c>
      <c r="C20" s="66" t="s">
        <v>175</v>
      </c>
      <c r="D20" s="65" t="s">
        <v>180</v>
      </c>
      <c r="E20" s="67">
        <f>E21</f>
        <v>11540</v>
      </c>
      <c r="F20" s="67">
        <f>F21</f>
        <v>11540</v>
      </c>
      <c r="G20" s="526" t="s">
        <v>173</v>
      </c>
    </row>
    <row r="21" spans="1:13" s="14" customFormat="1" ht="12.75" customHeight="1" x14ac:dyDescent="0.2">
      <c r="A21" s="502">
        <f>SUM(A22:A27)</f>
        <v>11540</v>
      </c>
      <c r="B21" s="835" t="s">
        <v>179</v>
      </c>
      <c r="C21" s="836" t="s">
        <v>173</v>
      </c>
      <c r="D21" s="855" t="s">
        <v>1073</v>
      </c>
      <c r="E21" s="1622">
        <f>SUM(E22:E27)</f>
        <v>11540</v>
      </c>
      <c r="F21" s="503">
        <f>SUM(F22:F27)</f>
        <v>11540</v>
      </c>
      <c r="G21" s="53"/>
    </row>
    <row r="22" spans="1:13" s="804" customFormat="1" ht="12.75" customHeight="1" x14ac:dyDescent="0.2">
      <c r="A22" s="504">
        <v>100</v>
      </c>
      <c r="B22" s="856" t="s">
        <v>190</v>
      </c>
      <c r="C22" s="857" t="s">
        <v>1074</v>
      </c>
      <c r="D22" s="858" t="s">
        <v>1075</v>
      </c>
      <c r="E22" s="1674">
        <v>100</v>
      </c>
      <c r="F22" s="505">
        <v>100</v>
      </c>
      <c r="G22" s="54"/>
    </row>
    <row r="23" spans="1:13" s="804" customFormat="1" ht="12.75" customHeight="1" x14ac:dyDescent="0.2">
      <c r="A23" s="766">
        <v>590</v>
      </c>
      <c r="B23" s="856" t="s">
        <v>190</v>
      </c>
      <c r="C23" s="857" t="s">
        <v>1076</v>
      </c>
      <c r="D23" s="858" t="s">
        <v>1077</v>
      </c>
      <c r="E23" s="1749">
        <v>590</v>
      </c>
      <c r="F23" s="767">
        <v>590</v>
      </c>
      <c r="G23" s="51"/>
    </row>
    <row r="24" spans="1:13" s="804" customFormat="1" ht="12.75" customHeight="1" x14ac:dyDescent="0.2">
      <c r="A24" s="859">
        <v>300</v>
      </c>
      <c r="B24" s="856" t="s">
        <v>190</v>
      </c>
      <c r="C24" s="857" t="s">
        <v>1078</v>
      </c>
      <c r="D24" s="858" t="s">
        <v>1079</v>
      </c>
      <c r="E24" s="1864">
        <v>300</v>
      </c>
      <c r="F24" s="860">
        <v>300</v>
      </c>
      <c r="G24" s="51"/>
    </row>
    <row r="25" spans="1:13" s="804" customFormat="1" ht="12.75" customHeight="1" x14ac:dyDescent="0.2">
      <c r="A25" s="861">
        <v>10200</v>
      </c>
      <c r="B25" s="856" t="s">
        <v>190</v>
      </c>
      <c r="C25" s="857" t="s">
        <v>1080</v>
      </c>
      <c r="D25" s="858" t="s">
        <v>1081</v>
      </c>
      <c r="E25" s="1865">
        <v>9800</v>
      </c>
      <c r="F25" s="862">
        <v>9800</v>
      </c>
      <c r="G25" s="51"/>
    </row>
    <row r="26" spans="1:13" s="804" customFormat="1" ht="12.75" customHeight="1" x14ac:dyDescent="0.2">
      <c r="A26" s="861">
        <v>100</v>
      </c>
      <c r="B26" s="856" t="s">
        <v>190</v>
      </c>
      <c r="C26" s="857" t="s">
        <v>1082</v>
      </c>
      <c r="D26" s="858" t="s">
        <v>1083</v>
      </c>
      <c r="E26" s="1865">
        <v>100</v>
      </c>
      <c r="F26" s="862">
        <v>100</v>
      </c>
      <c r="G26" s="48"/>
    </row>
    <row r="27" spans="1:13" s="804" customFormat="1" ht="12.75" customHeight="1" thickBot="1" x14ac:dyDescent="0.25">
      <c r="A27" s="866">
        <v>250</v>
      </c>
      <c r="B27" s="863" t="s">
        <v>190</v>
      </c>
      <c r="C27" s="864" t="s">
        <v>1084</v>
      </c>
      <c r="D27" s="865" t="s">
        <v>1085</v>
      </c>
      <c r="E27" s="1866">
        <v>650</v>
      </c>
      <c r="F27" s="867">
        <v>650</v>
      </c>
      <c r="G27" s="158"/>
    </row>
    <row r="28" spans="1:13" s="804" customFormat="1" ht="12.75" x14ac:dyDescent="0.2">
      <c r="B28" s="736"/>
      <c r="C28" s="868"/>
      <c r="D28" s="869"/>
      <c r="E28" s="742"/>
      <c r="F28" s="742"/>
      <c r="G28" s="742"/>
      <c r="H28" s="494"/>
    </row>
    <row r="29" spans="1:13" ht="18" customHeight="1" x14ac:dyDescent="0.2">
      <c r="B29" s="132" t="s">
        <v>1455</v>
      </c>
      <c r="C29" s="44"/>
      <c r="D29" s="44"/>
      <c r="E29" s="2250"/>
      <c r="F29" s="44"/>
      <c r="G29" s="73"/>
    </row>
    <row r="30" spans="1:13" ht="12.75" customHeight="1" thickBot="1" x14ac:dyDescent="0.25">
      <c r="B30" s="5"/>
      <c r="C30" s="5"/>
      <c r="D30" s="5"/>
      <c r="E30" s="8"/>
      <c r="F30" s="8"/>
      <c r="G30" s="8" t="s">
        <v>171</v>
      </c>
    </row>
    <row r="31" spans="1:13" ht="12.75" customHeight="1" x14ac:dyDescent="0.2">
      <c r="A31" s="2613" t="s">
        <v>1497</v>
      </c>
      <c r="B31" s="2605" t="s">
        <v>177</v>
      </c>
      <c r="C31" s="2615" t="s">
        <v>1086</v>
      </c>
      <c r="D31" s="2641" t="s">
        <v>1087</v>
      </c>
      <c r="E31" s="2619" t="s">
        <v>1641</v>
      </c>
      <c r="F31" s="2609" t="s">
        <v>1498</v>
      </c>
      <c r="G31" s="2621" t="s">
        <v>192</v>
      </c>
      <c r="H31" s="12"/>
    </row>
    <row r="32" spans="1:13" ht="17.25" customHeight="1" thickBot="1" x14ac:dyDescent="0.25">
      <c r="A32" s="2614"/>
      <c r="B32" s="2606"/>
      <c r="C32" s="2616"/>
      <c r="D32" s="2642"/>
      <c r="E32" s="2620"/>
      <c r="F32" s="2610"/>
      <c r="G32" s="2622"/>
      <c r="H32" s="12"/>
    </row>
    <row r="33" spans="1:9" ht="12.75" customHeight="1" thickBot="1" x14ac:dyDescent="0.25">
      <c r="A33" s="873">
        <f>SUM(A34:A38)</f>
        <v>24600</v>
      </c>
      <c r="B33" s="870" t="s">
        <v>174</v>
      </c>
      <c r="C33" s="871" t="s">
        <v>175</v>
      </c>
      <c r="D33" s="872" t="s">
        <v>1088</v>
      </c>
      <c r="E33" s="873">
        <f>E34</f>
        <v>26600</v>
      </c>
      <c r="F33" s="873">
        <f>SUM(F34:F38)</f>
        <v>26600</v>
      </c>
      <c r="G33" s="526" t="s">
        <v>173</v>
      </c>
      <c r="H33" s="12"/>
    </row>
    <row r="34" spans="1:9" ht="12.75" customHeight="1" x14ac:dyDescent="0.2">
      <c r="A34" s="877">
        <v>24600</v>
      </c>
      <c r="B34" s="874" t="s">
        <v>178</v>
      </c>
      <c r="C34" s="875" t="s">
        <v>1089</v>
      </c>
      <c r="D34" s="876" t="s">
        <v>1642</v>
      </c>
      <c r="E34" s="1637">
        <v>26600</v>
      </c>
      <c r="F34" s="878">
        <v>26600</v>
      </c>
      <c r="G34" s="879"/>
      <c r="H34" s="12"/>
    </row>
    <row r="35" spans="1:9" ht="12.75" customHeight="1" x14ac:dyDescent="0.2">
      <c r="A35" s="881"/>
      <c r="B35" s="880" t="s">
        <v>178</v>
      </c>
      <c r="C35" s="153" t="s">
        <v>1090</v>
      </c>
      <c r="D35" s="840" t="s">
        <v>1091</v>
      </c>
      <c r="E35" s="1638"/>
      <c r="F35" s="882"/>
      <c r="G35" s="497"/>
      <c r="H35" s="12"/>
    </row>
    <row r="36" spans="1:9" ht="22.5" x14ac:dyDescent="0.2">
      <c r="A36" s="881"/>
      <c r="B36" s="880" t="s">
        <v>178</v>
      </c>
      <c r="C36" s="153" t="s">
        <v>1092</v>
      </c>
      <c r="D36" s="840" t="s">
        <v>1093</v>
      </c>
      <c r="E36" s="1638"/>
      <c r="F36" s="882"/>
      <c r="G36" s="883"/>
      <c r="H36" s="12"/>
    </row>
    <row r="37" spans="1:9" ht="22.5" x14ac:dyDescent="0.2">
      <c r="A37" s="881"/>
      <c r="B37" s="880" t="s">
        <v>178</v>
      </c>
      <c r="C37" s="153" t="s">
        <v>1094</v>
      </c>
      <c r="D37" s="840" t="s">
        <v>1095</v>
      </c>
      <c r="E37" s="1638"/>
      <c r="F37" s="882"/>
      <c r="G37" s="883"/>
      <c r="H37" s="12"/>
    </row>
    <row r="38" spans="1:9" ht="12.75" customHeight="1" thickBot="1" x14ac:dyDescent="0.25">
      <c r="A38" s="887"/>
      <c r="B38" s="884" t="s">
        <v>178</v>
      </c>
      <c r="C38" s="885" t="s">
        <v>1096</v>
      </c>
      <c r="D38" s="886" t="s">
        <v>1097</v>
      </c>
      <c r="E38" s="1639"/>
      <c r="F38" s="888"/>
      <c r="G38" s="889"/>
      <c r="H38" s="12"/>
    </row>
    <row r="39" spans="1:9" ht="12.75" customHeight="1" x14ac:dyDescent="0.25">
      <c r="B39" s="890"/>
      <c r="C39" s="890"/>
      <c r="D39" s="890"/>
      <c r="E39" s="2254"/>
      <c r="F39" s="890"/>
      <c r="G39" s="890"/>
    </row>
    <row r="40" spans="1:9" ht="17.25" customHeight="1" x14ac:dyDescent="0.2">
      <c r="B40" s="132" t="s">
        <v>1500</v>
      </c>
      <c r="C40" s="132"/>
      <c r="D40" s="132"/>
      <c r="E40" s="2249"/>
      <c r="F40" s="132"/>
      <c r="G40" s="132"/>
      <c r="H40" s="132"/>
      <c r="I40" s="132"/>
    </row>
    <row r="41" spans="1:9" ht="12" thickBot="1" x14ac:dyDescent="0.25">
      <c r="B41" s="5"/>
      <c r="C41" s="5"/>
      <c r="D41" s="5"/>
      <c r="E41" s="8"/>
      <c r="F41" s="8"/>
      <c r="G41" s="8" t="s">
        <v>171</v>
      </c>
      <c r="H41" s="681"/>
    </row>
    <row r="42" spans="1:9" ht="11.25" customHeight="1" x14ac:dyDescent="0.2">
      <c r="A42" s="2613" t="s">
        <v>1497</v>
      </c>
      <c r="B42" s="2643" t="s">
        <v>177</v>
      </c>
      <c r="C42" s="2645" t="s">
        <v>1098</v>
      </c>
      <c r="D42" s="2574" t="s">
        <v>151</v>
      </c>
      <c r="E42" s="2619" t="s">
        <v>1641</v>
      </c>
      <c r="F42" s="2609" t="s">
        <v>1498</v>
      </c>
      <c r="G42" s="2621" t="s">
        <v>192</v>
      </c>
      <c r="H42" s="12"/>
    </row>
    <row r="43" spans="1:9" ht="16.5" customHeight="1" thickBot="1" x14ac:dyDescent="0.25">
      <c r="A43" s="2614"/>
      <c r="B43" s="2665"/>
      <c r="C43" s="2666"/>
      <c r="D43" s="2575"/>
      <c r="E43" s="2620"/>
      <c r="F43" s="2610"/>
      <c r="G43" s="2622"/>
      <c r="H43" s="12"/>
    </row>
    <row r="44" spans="1:9" ht="12" thickBot="1" x14ac:dyDescent="0.25">
      <c r="A44" s="67">
        <f>A45</f>
        <v>6719.6880000000001</v>
      </c>
      <c r="B44" s="75" t="s">
        <v>178</v>
      </c>
      <c r="C44" s="70" t="s">
        <v>175</v>
      </c>
      <c r="D44" s="65" t="s">
        <v>180</v>
      </c>
      <c r="E44" s="67">
        <v>0</v>
      </c>
      <c r="F44" s="67">
        <f>F45</f>
        <v>0</v>
      </c>
      <c r="G44" s="64" t="s">
        <v>173</v>
      </c>
      <c r="H44" s="12"/>
    </row>
    <row r="45" spans="1:9" ht="12" thickBot="1" x14ac:dyDescent="0.25">
      <c r="A45" s="894">
        <v>6719.6880000000001</v>
      </c>
      <c r="B45" s="891" t="s">
        <v>178</v>
      </c>
      <c r="C45" s="892"/>
      <c r="D45" s="893" t="s">
        <v>1099</v>
      </c>
      <c r="E45" s="1640">
        <v>0</v>
      </c>
      <c r="F45" s="895">
        <v>0</v>
      </c>
      <c r="G45" s="896"/>
      <c r="H45" s="12"/>
    </row>
    <row r="46" spans="1:9" ht="12.75" customHeight="1" x14ac:dyDescent="0.2">
      <c r="B46" s="12"/>
      <c r="C46" s="897"/>
    </row>
    <row r="47" spans="1:9" ht="12.75" customHeight="1" thickBot="1" x14ac:dyDescent="0.3">
      <c r="B47" s="2"/>
      <c r="C47" s="2"/>
      <c r="D47" s="2"/>
      <c r="E47" s="575"/>
      <c r="F47" s="575"/>
      <c r="G47" s="575" t="s">
        <v>171</v>
      </c>
    </row>
    <row r="48" spans="1:9" ht="12.75" customHeight="1" x14ac:dyDescent="0.2">
      <c r="A48" s="2613" t="s">
        <v>1497</v>
      </c>
      <c r="B48" s="2629" t="s">
        <v>172</v>
      </c>
      <c r="C48" s="2631">
        <v>924</v>
      </c>
      <c r="D48" s="2641" t="s">
        <v>1100</v>
      </c>
      <c r="E48" s="2619" t="s">
        <v>1641</v>
      </c>
      <c r="F48" s="2609" t="s">
        <v>1498</v>
      </c>
      <c r="G48" s="2621" t="s">
        <v>192</v>
      </c>
      <c r="H48" s="12"/>
    </row>
    <row r="49" spans="1:9" ht="18" customHeight="1" thickBot="1" x14ac:dyDescent="0.25">
      <c r="A49" s="2614"/>
      <c r="B49" s="2639"/>
      <c r="C49" s="2640"/>
      <c r="D49" s="2642"/>
      <c r="E49" s="2620"/>
      <c r="F49" s="2610"/>
      <c r="G49" s="2622"/>
      <c r="H49" s="12"/>
    </row>
    <row r="50" spans="1:9" ht="12.75" customHeight="1" thickBot="1" x14ac:dyDescent="0.25">
      <c r="A50" s="29">
        <f>SUM(A51:A51)</f>
        <v>20000</v>
      </c>
      <c r="B50" s="870" t="s">
        <v>174</v>
      </c>
      <c r="C50" s="871" t="s">
        <v>175</v>
      </c>
      <c r="D50" s="872" t="s">
        <v>1088</v>
      </c>
      <c r="E50" s="29">
        <v>17500</v>
      </c>
      <c r="F50" s="29">
        <f>SUM(F51:F51)</f>
        <v>17500</v>
      </c>
      <c r="G50" s="526" t="s">
        <v>173</v>
      </c>
      <c r="H50" s="12"/>
    </row>
    <row r="51" spans="1:9" ht="12.75" customHeight="1" thickBot="1" x14ac:dyDescent="0.25">
      <c r="A51" s="902">
        <v>20000</v>
      </c>
      <c r="B51" s="899" t="s">
        <v>178</v>
      </c>
      <c r="C51" s="900" t="s">
        <v>173</v>
      </c>
      <c r="D51" s="901" t="s">
        <v>1101</v>
      </c>
      <c r="E51" s="1641">
        <v>17500</v>
      </c>
      <c r="F51" s="903">
        <v>17500</v>
      </c>
      <c r="G51" s="904"/>
      <c r="H51" s="12"/>
    </row>
    <row r="52" spans="1:9" ht="7.5" customHeight="1" x14ac:dyDescent="0.2">
      <c r="B52" s="905"/>
      <c r="C52" s="905"/>
      <c r="D52" s="906"/>
      <c r="E52" s="786"/>
      <c r="F52" s="786"/>
      <c r="G52" s="786"/>
      <c r="H52" s="907"/>
    </row>
    <row r="53" spans="1:9" s="164" customFormat="1" ht="25.5" customHeight="1" x14ac:dyDescent="0.2">
      <c r="B53" s="2659" t="s">
        <v>1102</v>
      </c>
      <c r="C53" s="2659"/>
      <c r="D53" s="2659"/>
      <c r="E53" s="2659"/>
      <c r="F53" s="2659"/>
      <c r="G53" s="2659"/>
      <c r="H53" s="1651"/>
    </row>
    <row r="54" spans="1:9" ht="12.75" customHeight="1" thickBot="1" x14ac:dyDescent="0.25">
      <c r="B54" s="908"/>
      <c r="C54" s="908"/>
      <c r="D54" s="908"/>
      <c r="E54" s="575"/>
      <c r="F54" s="575"/>
      <c r="G54" s="575" t="s">
        <v>171</v>
      </c>
    </row>
    <row r="55" spans="1:9" ht="34.5" thickBot="1" x14ac:dyDescent="0.25">
      <c r="A55" s="910">
        <f>A56+A57</f>
        <v>96875</v>
      </c>
      <c r="B55" s="116" t="s">
        <v>173</v>
      </c>
      <c r="C55" s="117" t="s">
        <v>173</v>
      </c>
      <c r="D55" s="909" t="s">
        <v>1103</v>
      </c>
      <c r="E55" s="1642">
        <f>E56+E57</f>
        <v>96875</v>
      </c>
      <c r="F55" s="911">
        <f>F56+F57</f>
        <v>96875</v>
      </c>
      <c r="G55" s="2621" t="s">
        <v>192</v>
      </c>
      <c r="H55" s="12"/>
    </row>
    <row r="56" spans="1:9" ht="21.75" thickBot="1" x14ac:dyDescent="0.25">
      <c r="A56" s="915">
        <v>46875</v>
      </c>
      <c r="B56" s="912" t="s">
        <v>173</v>
      </c>
      <c r="C56" s="913" t="s">
        <v>173</v>
      </c>
      <c r="D56" s="914" t="s">
        <v>1104</v>
      </c>
      <c r="E56" s="1643">
        <v>46875</v>
      </c>
      <c r="F56" s="916">
        <v>46875</v>
      </c>
      <c r="G56" s="2622"/>
      <c r="H56" s="12"/>
    </row>
    <row r="57" spans="1:9" ht="21.75" thickBot="1" x14ac:dyDescent="0.25">
      <c r="A57" s="915">
        <v>50000</v>
      </c>
      <c r="B57" s="912" t="s">
        <v>173</v>
      </c>
      <c r="C57" s="913" t="s">
        <v>173</v>
      </c>
      <c r="D57" s="914" t="s">
        <v>1105</v>
      </c>
      <c r="E57" s="1643">
        <v>50000</v>
      </c>
      <c r="F57" s="916">
        <v>50000</v>
      </c>
      <c r="G57" s="917"/>
      <c r="H57" s="12"/>
      <c r="I57" s="131"/>
    </row>
    <row r="58" spans="1:9" ht="29.25" customHeight="1" x14ac:dyDescent="0.2">
      <c r="B58" s="2217" t="s">
        <v>1512</v>
      </c>
      <c r="C58" s="1650"/>
      <c r="D58" s="1650"/>
      <c r="E58" s="2256"/>
      <c r="F58" s="1650"/>
      <c r="G58" s="1650"/>
      <c r="H58" s="1650"/>
      <c r="I58" s="131"/>
    </row>
    <row r="59" spans="1:9" ht="12.75" customHeight="1" x14ac:dyDescent="0.2">
      <c r="B59" s="905"/>
      <c r="C59" s="905"/>
      <c r="D59" s="906"/>
      <c r="E59" s="786"/>
      <c r="F59" s="786"/>
      <c r="G59" s="786"/>
    </row>
    <row r="60" spans="1:9" ht="15.75" x14ac:dyDescent="0.25">
      <c r="B60" s="1386" t="s">
        <v>1456</v>
      </c>
      <c r="C60" s="1386"/>
      <c r="D60" s="1386"/>
      <c r="E60" s="2255"/>
      <c r="F60" s="1386"/>
      <c r="G60" s="898"/>
    </row>
    <row r="61" spans="1:9" ht="12.75" customHeight="1" thickBot="1" x14ac:dyDescent="0.25">
      <c r="B61" s="5"/>
      <c r="C61" s="7"/>
      <c r="D61" s="5"/>
      <c r="E61" s="8"/>
      <c r="F61" s="8"/>
      <c r="G61" s="8" t="s">
        <v>171</v>
      </c>
    </row>
    <row r="62" spans="1:9" ht="12.75" customHeight="1" x14ac:dyDescent="0.2">
      <c r="A62" s="2613" t="s">
        <v>1497</v>
      </c>
      <c r="B62" s="2605" t="s">
        <v>177</v>
      </c>
      <c r="C62" s="2663" t="s">
        <v>1106</v>
      </c>
      <c r="D62" s="2641" t="s">
        <v>1100</v>
      </c>
      <c r="E62" s="2619" t="s">
        <v>1641</v>
      </c>
      <c r="F62" s="2609" t="s">
        <v>1498</v>
      </c>
      <c r="G62" s="2621" t="s">
        <v>192</v>
      </c>
      <c r="H62" s="12"/>
    </row>
    <row r="63" spans="1:9" ht="16.5" customHeight="1" thickBot="1" x14ac:dyDescent="0.25">
      <c r="A63" s="2614"/>
      <c r="B63" s="2606"/>
      <c r="C63" s="2664"/>
      <c r="D63" s="2642"/>
      <c r="E63" s="2620"/>
      <c r="F63" s="2610"/>
      <c r="G63" s="2622"/>
      <c r="H63" s="12"/>
    </row>
    <row r="64" spans="1:9" ht="12.75" customHeight="1" thickBot="1" x14ac:dyDescent="0.25">
      <c r="A64" s="826">
        <f>A65+A67</f>
        <v>20000</v>
      </c>
      <c r="B64" s="827" t="s">
        <v>178</v>
      </c>
      <c r="C64" s="828" t="s">
        <v>175</v>
      </c>
      <c r="D64" s="918" t="s">
        <v>180</v>
      </c>
      <c r="E64" s="826">
        <f>E65+E67</f>
        <v>17500</v>
      </c>
      <c r="F64" s="826">
        <f>F65+F67</f>
        <v>17500</v>
      </c>
      <c r="G64" s="526" t="s">
        <v>173</v>
      </c>
      <c r="H64" s="12"/>
    </row>
    <row r="65" spans="1:8" ht="12.75" customHeight="1" x14ac:dyDescent="0.2">
      <c r="A65" s="89">
        <f>SUM(A66:A66)</f>
        <v>12000</v>
      </c>
      <c r="B65" s="919" t="s">
        <v>178</v>
      </c>
      <c r="C65" s="920" t="s">
        <v>1107</v>
      </c>
      <c r="D65" s="921" t="s">
        <v>1108</v>
      </c>
      <c r="E65" s="1601">
        <f>E66</f>
        <v>11000</v>
      </c>
      <c r="F65" s="97">
        <f>F66</f>
        <v>11000</v>
      </c>
      <c r="G65" s="37"/>
      <c r="H65" s="12"/>
    </row>
    <row r="66" spans="1:8" ht="12.75" customHeight="1" x14ac:dyDescent="0.2">
      <c r="A66" s="925">
        <v>12000</v>
      </c>
      <c r="B66" s="923" t="s">
        <v>178</v>
      </c>
      <c r="C66" s="153" t="s">
        <v>1107</v>
      </c>
      <c r="D66" s="924" t="s">
        <v>1109</v>
      </c>
      <c r="E66" s="1644">
        <v>11000</v>
      </c>
      <c r="F66" s="926">
        <v>11000</v>
      </c>
      <c r="G66" s="922"/>
      <c r="H66" s="12"/>
    </row>
    <row r="67" spans="1:8" ht="12.75" customHeight="1" x14ac:dyDescent="0.2">
      <c r="A67" s="931">
        <f>SUM(A68:A68)</f>
        <v>8000</v>
      </c>
      <c r="B67" s="928" t="s">
        <v>178</v>
      </c>
      <c r="C67" s="929" t="s">
        <v>1110</v>
      </c>
      <c r="D67" s="930" t="s">
        <v>1111</v>
      </c>
      <c r="E67" s="1645">
        <f>E68</f>
        <v>6500</v>
      </c>
      <c r="F67" s="932">
        <f>F68</f>
        <v>6500</v>
      </c>
      <c r="G67" s="927"/>
      <c r="H67" s="12"/>
    </row>
    <row r="68" spans="1:8" ht="12.75" customHeight="1" thickBot="1" x14ac:dyDescent="0.25">
      <c r="A68" s="936">
        <v>8000</v>
      </c>
      <c r="B68" s="934" t="s">
        <v>178</v>
      </c>
      <c r="C68" s="885" t="s">
        <v>1110</v>
      </c>
      <c r="D68" s="935" t="s">
        <v>1109</v>
      </c>
      <c r="E68" s="1646">
        <v>6500</v>
      </c>
      <c r="F68" s="937">
        <v>6500</v>
      </c>
      <c r="G68" s="933"/>
      <c r="H68" s="12"/>
    </row>
    <row r="69" spans="1:8" ht="12.75" customHeight="1" x14ac:dyDescent="0.2">
      <c r="B69" s="938"/>
      <c r="C69" s="939"/>
      <c r="D69" s="940"/>
      <c r="E69" s="786"/>
      <c r="F69" s="786"/>
      <c r="G69" s="786"/>
    </row>
    <row r="70" spans="1:8" s="164" customFormat="1" ht="25.5" customHeight="1" x14ac:dyDescent="0.2">
      <c r="B70" s="2659" t="s">
        <v>1112</v>
      </c>
      <c r="C70" s="2659"/>
      <c r="D70" s="2659"/>
      <c r="E70" s="2659"/>
      <c r="F70" s="2659"/>
      <c r="G70" s="2659"/>
      <c r="H70" s="1651"/>
    </row>
    <row r="71" spans="1:8" ht="12.75" customHeight="1" thickBot="1" x14ac:dyDescent="0.25">
      <c r="B71" s="905"/>
      <c r="C71" s="905"/>
      <c r="D71" s="906"/>
      <c r="E71" s="8"/>
      <c r="F71" s="8"/>
      <c r="G71" s="8" t="s">
        <v>171</v>
      </c>
    </row>
    <row r="72" spans="1:8" ht="21" x14ac:dyDescent="0.2">
      <c r="A72" s="944">
        <f>SUM(A73:A73)</f>
        <v>46875</v>
      </c>
      <c r="B72" s="941" t="s">
        <v>178</v>
      </c>
      <c r="C72" s="942" t="s">
        <v>384</v>
      </c>
      <c r="D72" s="943" t="s">
        <v>1113</v>
      </c>
      <c r="E72" s="1647">
        <f>SUM(E73:E73)</f>
        <v>46875</v>
      </c>
      <c r="F72" s="945">
        <f>SUM(F73:F73)</f>
        <v>46875</v>
      </c>
      <c r="G72" s="2621" t="s">
        <v>192</v>
      </c>
      <c r="H72" s="12"/>
    </row>
    <row r="73" spans="1:8" ht="12" thickBot="1" x14ac:dyDescent="0.25">
      <c r="A73" s="949">
        <v>46875</v>
      </c>
      <c r="B73" s="946" t="s">
        <v>178</v>
      </c>
      <c r="C73" s="947" t="s">
        <v>1114</v>
      </c>
      <c r="D73" s="948" t="s">
        <v>1115</v>
      </c>
      <c r="E73" s="1648">
        <v>46875</v>
      </c>
      <c r="F73" s="950">
        <v>46875</v>
      </c>
      <c r="G73" s="2622"/>
      <c r="H73" s="12"/>
    </row>
    <row r="74" spans="1:8" ht="21" x14ac:dyDescent="0.2">
      <c r="A74" s="944">
        <f>SUM(A75:A75)</f>
        <v>50000</v>
      </c>
      <c r="B74" s="941" t="s">
        <v>178</v>
      </c>
      <c r="C74" s="942" t="s">
        <v>384</v>
      </c>
      <c r="D74" s="943" t="s">
        <v>1116</v>
      </c>
      <c r="E74" s="1647">
        <f>SUM(E75:E75)</f>
        <v>50000</v>
      </c>
      <c r="F74" s="945">
        <f>SUM(F75:F75)</f>
        <v>50000</v>
      </c>
      <c r="G74" s="951"/>
      <c r="H74" s="12"/>
    </row>
    <row r="75" spans="1:8" ht="12.75" customHeight="1" thickBot="1" x14ac:dyDescent="0.25">
      <c r="A75" s="949">
        <v>50000</v>
      </c>
      <c r="B75" s="946" t="s">
        <v>178</v>
      </c>
      <c r="C75" s="947" t="s">
        <v>1114</v>
      </c>
      <c r="D75" s="948" t="s">
        <v>1115</v>
      </c>
      <c r="E75" s="1648">
        <v>50000</v>
      </c>
      <c r="F75" s="950">
        <v>50000</v>
      </c>
      <c r="G75" s="952"/>
      <c r="H75" s="12"/>
    </row>
    <row r="76" spans="1:8" ht="12.75" customHeight="1" x14ac:dyDescent="0.2"/>
    <row r="77" spans="1:8" ht="12.75" customHeight="1" x14ac:dyDescent="0.2"/>
    <row r="78" spans="1:8" ht="15.75" x14ac:dyDescent="0.25">
      <c r="B78" s="1384" t="s">
        <v>1457</v>
      </c>
      <c r="C78" s="1384"/>
      <c r="D78" s="1384"/>
      <c r="E78" s="2251"/>
      <c r="F78" s="1384"/>
      <c r="G78" s="574"/>
      <c r="H78" s="574"/>
    </row>
    <row r="79" spans="1:8" ht="12.75" customHeight="1" thickBot="1" x14ac:dyDescent="0.3">
      <c r="B79" s="2"/>
      <c r="C79" s="2"/>
      <c r="D79" s="2"/>
      <c r="E79" s="575"/>
      <c r="F79" s="575"/>
      <c r="G79" s="575" t="s">
        <v>171</v>
      </c>
      <c r="H79" s="52"/>
    </row>
    <row r="80" spans="1:8" ht="12.75" customHeight="1" x14ac:dyDescent="0.2">
      <c r="A80" s="2613" t="s">
        <v>1497</v>
      </c>
      <c r="B80" s="2652" t="s">
        <v>172</v>
      </c>
      <c r="C80" s="2631" t="s">
        <v>1117</v>
      </c>
      <c r="D80" s="2574" t="s">
        <v>193</v>
      </c>
      <c r="E80" s="2619" t="s">
        <v>1641</v>
      </c>
      <c r="F80" s="2660" t="s">
        <v>1498</v>
      </c>
      <c r="G80" s="2611" t="s">
        <v>192</v>
      </c>
      <c r="H80" s="12"/>
    </row>
    <row r="81" spans="1:8" ht="22.5" customHeight="1" thickBot="1" x14ac:dyDescent="0.25">
      <c r="A81" s="2614"/>
      <c r="B81" s="2662"/>
      <c r="C81" s="2640"/>
      <c r="D81" s="2575"/>
      <c r="E81" s="2620"/>
      <c r="F81" s="2661"/>
      <c r="G81" s="2612"/>
      <c r="H81" s="12"/>
    </row>
    <row r="82" spans="1:8" ht="12.75" customHeight="1" thickBot="1" x14ac:dyDescent="0.25">
      <c r="A82" s="29">
        <f>A83</f>
        <v>0</v>
      </c>
      <c r="B82" s="953" t="s">
        <v>174</v>
      </c>
      <c r="C82" s="117" t="s">
        <v>1118</v>
      </c>
      <c r="D82" s="870" t="s">
        <v>204</v>
      </c>
      <c r="E82" s="29">
        <v>0</v>
      </c>
      <c r="F82" s="954">
        <f>F83</f>
        <v>0</v>
      </c>
      <c r="G82" s="123" t="s">
        <v>173</v>
      </c>
      <c r="H82" s="12"/>
    </row>
    <row r="83" spans="1:8" ht="12.75" customHeight="1" x14ac:dyDescent="0.2">
      <c r="A83" s="112">
        <f>SUM(A84:A84)</f>
        <v>0</v>
      </c>
      <c r="B83" s="787" t="s">
        <v>178</v>
      </c>
      <c r="C83" s="787" t="s">
        <v>173</v>
      </c>
      <c r="D83" s="788" t="s">
        <v>1119</v>
      </c>
      <c r="E83" s="1616">
        <v>0</v>
      </c>
      <c r="F83" s="789">
        <f>SUM(F84:F84)</f>
        <v>0</v>
      </c>
      <c r="G83" s="676"/>
      <c r="H83" s="12"/>
    </row>
    <row r="84" spans="1:8" ht="12.75" customHeight="1" thickBot="1" x14ac:dyDescent="0.25">
      <c r="A84" s="94"/>
      <c r="B84" s="586" t="s">
        <v>178</v>
      </c>
      <c r="C84" s="792">
        <v>999999</v>
      </c>
      <c r="D84" s="793" t="s">
        <v>1643</v>
      </c>
      <c r="E84" s="1649"/>
      <c r="F84" s="794"/>
      <c r="G84" s="955"/>
      <c r="H84" s="12"/>
    </row>
  </sheetData>
  <mergeCells count="53">
    <mergeCell ref="B18:B19"/>
    <mergeCell ref="C18:C19"/>
    <mergeCell ref="D18:D19"/>
    <mergeCell ref="E31:E32"/>
    <mergeCell ref="A1:G1"/>
    <mergeCell ref="A3:G3"/>
    <mergeCell ref="C5:E5"/>
    <mergeCell ref="B7:B8"/>
    <mergeCell ref="C7:C8"/>
    <mergeCell ref="D7:D8"/>
    <mergeCell ref="E7:E8"/>
    <mergeCell ref="D42:D43"/>
    <mergeCell ref="E42:E43"/>
    <mergeCell ref="B53:G53"/>
    <mergeCell ref="A18:A19"/>
    <mergeCell ref="F18:F19"/>
    <mergeCell ref="G18:G19"/>
    <mergeCell ref="B31:B32"/>
    <mergeCell ref="C31:C32"/>
    <mergeCell ref="D31:D32"/>
    <mergeCell ref="A31:A32"/>
    <mergeCell ref="F31:F32"/>
    <mergeCell ref="G31:G32"/>
    <mergeCell ref="A42:A43"/>
    <mergeCell ref="F42:F43"/>
    <mergeCell ref="B48:B49"/>
    <mergeCell ref="E18:E19"/>
    <mergeCell ref="G42:G43"/>
    <mergeCell ref="B62:B63"/>
    <mergeCell ref="C62:C63"/>
    <mergeCell ref="D62:D63"/>
    <mergeCell ref="A62:A63"/>
    <mergeCell ref="F62:F63"/>
    <mergeCell ref="G62:G63"/>
    <mergeCell ref="F48:F49"/>
    <mergeCell ref="G48:G49"/>
    <mergeCell ref="G55:G56"/>
    <mergeCell ref="C48:C49"/>
    <mergeCell ref="D48:D49"/>
    <mergeCell ref="A48:A49"/>
    <mergeCell ref="E48:E49"/>
    <mergeCell ref="B42:B43"/>
    <mergeCell ref="C42:C43"/>
    <mergeCell ref="D80:D81"/>
    <mergeCell ref="E62:E63"/>
    <mergeCell ref="E80:E81"/>
    <mergeCell ref="B70:G70"/>
    <mergeCell ref="A80:A81"/>
    <mergeCell ref="F80:F81"/>
    <mergeCell ref="G80:G81"/>
    <mergeCell ref="G72:G73"/>
    <mergeCell ref="B80:B81"/>
    <mergeCell ref="C80:C81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7" orientation="portrait" r:id="rId1"/>
  <headerFooter alignWithMargins="0"/>
  <rowBreaks count="1" manualBreakCount="1">
    <brk id="59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zoomScaleNormal="100" zoomScaleSheetLayoutView="75" workbookViewId="0">
      <selection sqref="A1:G1"/>
    </sheetView>
  </sheetViews>
  <sheetFormatPr defaultRowHeight="11.25" x14ac:dyDescent="0.2"/>
  <cols>
    <col min="1" max="1" width="8.5703125" style="12" customWidth="1"/>
    <col min="2" max="2" width="3.7109375" style="13" customWidth="1"/>
    <col min="3" max="3" width="11" style="12" customWidth="1"/>
    <col min="4" max="4" width="36.85546875" style="12" customWidth="1"/>
    <col min="5" max="5" width="11.5703125" style="164" customWidth="1"/>
    <col min="6" max="6" width="11.5703125" style="803" customWidth="1"/>
    <col min="7" max="7" width="12.5703125" style="164" customWidth="1"/>
    <col min="8" max="8" width="10.7109375" style="1542" customWidth="1"/>
    <col min="9" max="9" width="8.42578125" style="148" customWidth="1"/>
    <col min="10" max="10" width="9.140625" style="12"/>
    <col min="11" max="14" width="9.140625" style="148"/>
    <col min="15" max="16384" width="9.140625" style="12"/>
  </cols>
  <sheetData>
    <row r="1" spans="1:14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</row>
    <row r="2" spans="1:14" ht="12.75" customHeight="1" x14ac:dyDescent="0.2">
      <c r="G2" s="803"/>
    </row>
    <row r="3" spans="1:14" s="1" customFormat="1" ht="15.75" customHeight="1" x14ac:dyDescent="0.25">
      <c r="A3" s="2573" t="s">
        <v>14</v>
      </c>
      <c r="B3" s="2573"/>
      <c r="C3" s="2573"/>
      <c r="D3" s="2573"/>
      <c r="E3" s="2573"/>
      <c r="F3" s="2573"/>
      <c r="G3" s="2573"/>
      <c r="H3" s="1652"/>
      <c r="I3" s="1388"/>
      <c r="K3" s="1388"/>
      <c r="L3" s="1388"/>
      <c r="M3" s="1388"/>
      <c r="N3" s="1388"/>
    </row>
    <row r="4" spans="1:14" s="1" customFormat="1" ht="15.75" x14ac:dyDescent="0.25">
      <c r="B4" s="85"/>
      <c r="C4" s="85"/>
      <c r="D4" s="85"/>
      <c r="E4" s="2338"/>
      <c r="F4" s="165"/>
      <c r="G4" s="165"/>
      <c r="H4" s="85"/>
      <c r="I4" s="1388"/>
      <c r="K4" s="1388"/>
      <c r="L4" s="1388"/>
      <c r="M4" s="1388"/>
      <c r="N4" s="1388"/>
    </row>
    <row r="5" spans="1:14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  <c r="K5" s="1531"/>
      <c r="L5" s="1531"/>
      <c r="M5" s="1531"/>
      <c r="N5" s="1531"/>
    </row>
    <row r="6" spans="1:14" s="6" customFormat="1" ht="12" thickBot="1" x14ac:dyDescent="0.25">
      <c r="B6" s="5"/>
      <c r="C6" s="5"/>
      <c r="D6" s="5"/>
      <c r="E6" s="8" t="s">
        <v>171</v>
      </c>
      <c r="F6" s="810"/>
      <c r="G6" s="11"/>
      <c r="H6" s="799"/>
      <c r="I6" s="799"/>
      <c r="K6" s="799"/>
      <c r="L6" s="799"/>
      <c r="M6" s="799"/>
      <c r="N6" s="799"/>
    </row>
    <row r="7" spans="1:14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K7" s="9"/>
      <c r="L7" s="9"/>
      <c r="M7" s="9"/>
      <c r="N7" s="9"/>
    </row>
    <row r="8" spans="1:14" s="6" customFormat="1" ht="12.75" customHeight="1" thickBot="1" x14ac:dyDescent="0.25">
      <c r="B8" s="2604"/>
      <c r="C8" s="2606"/>
      <c r="D8" s="2575"/>
      <c r="E8" s="2610"/>
      <c r="F8" s="1567"/>
      <c r="H8" s="1886"/>
      <c r="I8" s="799"/>
      <c r="K8" s="799"/>
      <c r="L8" s="799"/>
      <c r="M8" s="799"/>
      <c r="N8" s="799"/>
    </row>
    <row r="9" spans="1:14" s="6" customFormat="1" ht="12.75" customHeight="1" thickBot="1" x14ac:dyDescent="0.25">
      <c r="B9" s="86"/>
      <c r="C9" s="72" t="s">
        <v>2</v>
      </c>
      <c r="D9" s="65" t="s">
        <v>11</v>
      </c>
      <c r="E9" s="67">
        <f>SUM(E10:E16)</f>
        <v>370726.15</v>
      </c>
      <c r="F9" s="80"/>
      <c r="H9" s="1886"/>
      <c r="I9" s="799"/>
      <c r="K9" s="80"/>
      <c r="L9" s="1363"/>
      <c r="M9" s="799"/>
      <c r="N9" s="799"/>
    </row>
    <row r="10" spans="1:14" s="14" customFormat="1" ht="12.75" customHeight="1" x14ac:dyDescent="0.2">
      <c r="B10" s="84"/>
      <c r="C10" s="101" t="s">
        <v>207</v>
      </c>
      <c r="D10" s="102" t="s">
        <v>1445</v>
      </c>
      <c r="E10" s="166">
        <f>F23</f>
        <v>22020</v>
      </c>
      <c r="F10" s="1558"/>
      <c r="K10" s="1558"/>
      <c r="L10" s="1569"/>
    </row>
    <row r="11" spans="1:14" s="14" customFormat="1" ht="12.75" customHeight="1" x14ac:dyDescent="0.2">
      <c r="B11" s="84"/>
      <c r="C11" s="87" t="s">
        <v>3</v>
      </c>
      <c r="D11" s="36" t="s">
        <v>8</v>
      </c>
      <c r="E11" s="167">
        <f>H39</f>
        <v>266313</v>
      </c>
      <c r="F11" s="1558"/>
      <c r="K11" s="1558"/>
      <c r="L11" s="1569"/>
    </row>
    <row r="12" spans="1:14" s="14" customFormat="1" ht="12.75" customHeight="1" x14ac:dyDescent="0.2">
      <c r="B12" s="84"/>
      <c r="C12" s="88" t="s">
        <v>4</v>
      </c>
      <c r="D12" s="35" t="s">
        <v>9</v>
      </c>
      <c r="E12" s="167">
        <f>F110</f>
        <v>5750</v>
      </c>
      <c r="F12" s="1558"/>
      <c r="G12" s="47"/>
      <c r="K12" s="1558"/>
      <c r="L12" s="1569"/>
    </row>
    <row r="13" spans="1:14" s="14" customFormat="1" ht="12.75" customHeight="1" x14ac:dyDescent="0.2">
      <c r="B13" s="84"/>
      <c r="C13" s="87" t="s">
        <v>5</v>
      </c>
      <c r="D13" s="36" t="s">
        <v>10</v>
      </c>
      <c r="E13" s="168">
        <f>F141</f>
        <v>21994.15</v>
      </c>
      <c r="F13" s="1558"/>
      <c r="K13" s="1558"/>
      <c r="L13" s="1569"/>
    </row>
    <row r="14" spans="1:14" s="14" customFormat="1" ht="12.75" customHeight="1" x14ac:dyDescent="0.2">
      <c r="B14" s="84"/>
      <c r="C14" s="90" t="s">
        <v>6</v>
      </c>
      <c r="D14" s="24" t="s">
        <v>12</v>
      </c>
      <c r="E14" s="169">
        <f>F183</f>
        <v>34982</v>
      </c>
      <c r="F14" s="1653"/>
      <c r="K14" s="1653"/>
      <c r="L14" s="1569"/>
    </row>
    <row r="15" spans="1:14" s="14" customFormat="1" ht="12.75" customHeight="1" x14ac:dyDescent="0.2">
      <c r="B15" s="84"/>
      <c r="C15" s="129" t="s">
        <v>7</v>
      </c>
      <c r="D15" s="130" t="s">
        <v>13</v>
      </c>
      <c r="E15" s="169">
        <f>F195</f>
        <v>667</v>
      </c>
      <c r="F15" s="1653"/>
      <c r="K15" s="1653"/>
      <c r="L15" s="1569"/>
    </row>
    <row r="16" spans="1:14" s="14" customFormat="1" ht="12.75" customHeight="1" thickBot="1" x14ac:dyDescent="0.25">
      <c r="B16" s="84"/>
      <c r="C16" s="91" t="s">
        <v>195</v>
      </c>
      <c r="D16" s="92" t="s">
        <v>227</v>
      </c>
      <c r="E16" s="170">
        <f>F204</f>
        <v>19000</v>
      </c>
      <c r="F16" s="1653"/>
      <c r="K16" s="1653"/>
      <c r="L16" s="1569"/>
    </row>
    <row r="17" spans="1:14" s="1" customFormat="1" ht="12.75" customHeight="1" x14ac:dyDescent="0.25">
      <c r="B17" s="3"/>
      <c r="C17" s="2"/>
      <c r="D17" s="2"/>
      <c r="E17" s="1536"/>
      <c r="F17" s="1887"/>
      <c r="G17" s="171"/>
      <c r="H17" s="1888"/>
      <c r="I17" s="1388"/>
      <c r="K17" s="1388"/>
      <c r="L17" s="1388"/>
      <c r="M17" s="1388"/>
      <c r="N17" s="1388"/>
    </row>
    <row r="18" spans="1:14" ht="12.75" customHeight="1" x14ac:dyDescent="0.2"/>
    <row r="19" spans="1:14" ht="15.75" customHeight="1" x14ac:dyDescent="0.2">
      <c r="B19" s="132" t="s">
        <v>1458</v>
      </c>
      <c r="C19" s="132"/>
      <c r="D19" s="132"/>
      <c r="E19" s="2249"/>
      <c r="F19" s="132"/>
      <c r="G19" s="132"/>
      <c r="H19" s="132"/>
    </row>
    <row r="20" spans="1:14" ht="12.75" customHeight="1" thickBot="1" x14ac:dyDescent="0.25">
      <c r="B20" s="5"/>
      <c r="C20" s="5"/>
      <c r="D20" s="5"/>
      <c r="E20" s="8"/>
      <c r="F20" s="810"/>
      <c r="G20" s="8" t="s">
        <v>171</v>
      </c>
      <c r="H20" s="55"/>
    </row>
    <row r="21" spans="1:14" ht="12.75" customHeight="1" x14ac:dyDescent="0.2">
      <c r="A21" s="2613" t="s">
        <v>1497</v>
      </c>
      <c r="B21" s="2635" t="s">
        <v>177</v>
      </c>
      <c r="C21" s="2615" t="s">
        <v>226</v>
      </c>
      <c r="D21" s="2574" t="s">
        <v>1359</v>
      </c>
      <c r="E21" s="2619" t="s">
        <v>1641</v>
      </c>
      <c r="F21" s="2609" t="s">
        <v>1498</v>
      </c>
      <c r="G21" s="2625" t="s">
        <v>192</v>
      </c>
      <c r="H21" s="148"/>
    </row>
    <row r="22" spans="1:14" ht="19.5" customHeight="1" thickBot="1" x14ac:dyDescent="0.25">
      <c r="A22" s="2614"/>
      <c r="B22" s="2636"/>
      <c r="C22" s="2616"/>
      <c r="D22" s="2575"/>
      <c r="E22" s="2620"/>
      <c r="F22" s="2610"/>
      <c r="G22" s="2626"/>
      <c r="H22" s="148"/>
    </row>
    <row r="23" spans="1:14" ht="12.75" customHeight="1" thickBot="1" x14ac:dyDescent="0.25">
      <c r="A23" s="67">
        <v>3310</v>
      </c>
      <c r="B23" s="72" t="s">
        <v>178</v>
      </c>
      <c r="C23" s="70" t="s">
        <v>175</v>
      </c>
      <c r="D23" s="66" t="s">
        <v>180</v>
      </c>
      <c r="E23" s="67">
        <f>E24</f>
        <v>22020</v>
      </c>
      <c r="F23" s="67">
        <f>+F24</f>
        <v>22020</v>
      </c>
      <c r="G23" s="1063" t="s">
        <v>173</v>
      </c>
      <c r="H23" s="148"/>
    </row>
    <row r="24" spans="1:14" ht="12.75" customHeight="1" x14ac:dyDescent="0.2">
      <c r="A24" s="172">
        <v>3310</v>
      </c>
      <c r="B24" s="1491" t="s">
        <v>173</v>
      </c>
      <c r="C24" s="1144" t="s">
        <v>173</v>
      </c>
      <c r="D24" s="1492" t="s">
        <v>208</v>
      </c>
      <c r="E24" s="1624">
        <f>SUM(E25:E32)</f>
        <v>22020</v>
      </c>
      <c r="F24" s="173">
        <f>SUM(F25:F32)</f>
        <v>22020</v>
      </c>
      <c r="G24" s="1493" t="s">
        <v>173</v>
      </c>
      <c r="H24" s="148"/>
    </row>
    <row r="25" spans="1:14" x14ac:dyDescent="0.2">
      <c r="A25" s="468">
        <v>2500</v>
      </c>
      <c r="B25" s="1055" t="s">
        <v>179</v>
      </c>
      <c r="C25" s="1481" t="s">
        <v>1682</v>
      </c>
      <c r="D25" s="1482" t="s">
        <v>229</v>
      </c>
      <c r="E25" s="1623">
        <v>2800</v>
      </c>
      <c r="F25" s="469">
        <v>2800</v>
      </c>
      <c r="G25" s="581"/>
      <c r="H25" s="148"/>
    </row>
    <row r="26" spans="1:14" x14ac:dyDescent="0.2">
      <c r="A26" s="468">
        <v>270</v>
      </c>
      <c r="B26" s="1055" t="s">
        <v>179</v>
      </c>
      <c r="C26" s="1481" t="s">
        <v>1683</v>
      </c>
      <c r="D26" s="1482" t="s">
        <v>230</v>
      </c>
      <c r="E26" s="1623">
        <v>270</v>
      </c>
      <c r="F26" s="469">
        <v>270</v>
      </c>
      <c r="G26" s="581"/>
      <c r="H26" s="148"/>
    </row>
    <row r="27" spans="1:14" ht="12.75" customHeight="1" x14ac:dyDescent="0.2">
      <c r="A27" s="468">
        <v>500</v>
      </c>
      <c r="B27" s="1151" t="s">
        <v>179</v>
      </c>
      <c r="C27" s="1481" t="s">
        <v>1684</v>
      </c>
      <c r="D27" s="1482" t="s">
        <v>231</v>
      </c>
      <c r="E27" s="1623">
        <v>500</v>
      </c>
      <c r="F27" s="469">
        <v>500</v>
      </c>
      <c r="G27" s="582"/>
      <c r="H27" s="148"/>
    </row>
    <row r="28" spans="1:14" s="164" customFormat="1" ht="22.5" x14ac:dyDescent="0.2">
      <c r="A28" s="1494">
        <v>0</v>
      </c>
      <c r="B28" s="1466" t="s">
        <v>179</v>
      </c>
      <c r="C28" s="727" t="s">
        <v>1685</v>
      </c>
      <c r="D28" s="1483" t="s">
        <v>1530</v>
      </c>
      <c r="E28" s="1654">
        <v>2500</v>
      </c>
      <c r="F28" s="1497">
        <v>2500</v>
      </c>
      <c r="G28" s="1487"/>
      <c r="H28" s="803"/>
      <c r="I28" s="803"/>
      <c r="K28" s="803"/>
      <c r="L28" s="803"/>
      <c r="M28" s="803"/>
      <c r="N28" s="803"/>
    </row>
    <row r="29" spans="1:14" s="164" customFormat="1" x14ac:dyDescent="0.2">
      <c r="A29" s="1494">
        <v>0</v>
      </c>
      <c r="B29" s="1466" t="s">
        <v>179</v>
      </c>
      <c r="C29" s="727" t="s">
        <v>1686</v>
      </c>
      <c r="D29" s="1484" t="s">
        <v>1531</v>
      </c>
      <c r="E29" s="1654">
        <v>500</v>
      </c>
      <c r="F29" s="1497">
        <v>500</v>
      </c>
      <c r="G29" s="1487"/>
      <c r="H29" s="803"/>
      <c r="I29" s="803"/>
      <c r="K29" s="803"/>
      <c r="L29" s="803"/>
      <c r="M29" s="803"/>
      <c r="N29" s="803"/>
    </row>
    <row r="30" spans="1:14" s="164" customFormat="1" ht="22.5" x14ac:dyDescent="0.2">
      <c r="A30" s="1494">
        <v>0</v>
      </c>
      <c r="B30" s="1466" t="s">
        <v>179</v>
      </c>
      <c r="C30" s="727" t="s">
        <v>1687</v>
      </c>
      <c r="D30" s="1485" t="s">
        <v>1532</v>
      </c>
      <c r="E30" s="1654">
        <v>450</v>
      </c>
      <c r="F30" s="1497">
        <v>450</v>
      </c>
      <c r="G30" s="1487"/>
      <c r="H30" s="803"/>
      <c r="I30" s="803"/>
      <c r="K30" s="803"/>
      <c r="L30" s="803"/>
      <c r="M30" s="803"/>
      <c r="N30" s="803"/>
    </row>
    <row r="31" spans="1:14" s="164" customFormat="1" ht="22.5" x14ac:dyDescent="0.2">
      <c r="A31" s="1495">
        <v>0</v>
      </c>
      <c r="B31" s="1466" t="s">
        <v>179</v>
      </c>
      <c r="C31" s="727" t="s">
        <v>1688</v>
      </c>
      <c r="D31" s="1486" t="s">
        <v>1533</v>
      </c>
      <c r="E31" s="1655">
        <v>11000</v>
      </c>
      <c r="F31" s="1498">
        <v>11000</v>
      </c>
      <c r="G31" s="1488"/>
      <c r="H31" s="1480"/>
      <c r="I31" s="803"/>
      <c r="K31" s="803"/>
      <c r="L31" s="803"/>
      <c r="M31" s="803"/>
      <c r="N31" s="803"/>
    </row>
    <row r="32" spans="1:14" s="164" customFormat="1" ht="23.25" thickBot="1" x14ac:dyDescent="0.25">
      <c r="A32" s="1496">
        <v>0</v>
      </c>
      <c r="B32" s="1467" t="s">
        <v>179</v>
      </c>
      <c r="C32" s="1669" t="s">
        <v>1689</v>
      </c>
      <c r="D32" s="1489" t="s">
        <v>1534</v>
      </c>
      <c r="E32" s="1656">
        <v>4000</v>
      </c>
      <c r="F32" s="1499">
        <v>4000</v>
      </c>
      <c r="G32" s="1490"/>
      <c r="H32" s="1480"/>
      <c r="I32" s="803"/>
      <c r="K32" s="803"/>
      <c r="L32" s="803"/>
      <c r="M32" s="803"/>
      <c r="N32" s="803"/>
    </row>
    <row r="33" spans="1:14" ht="12.75" customHeight="1" x14ac:dyDescent="0.2">
      <c r="B33" s="145"/>
      <c r="C33" s="146"/>
      <c r="D33" s="147"/>
      <c r="E33" s="178"/>
      <c r="F33" s="178"/>
      <c r="G33" s="178"/>
      <c r="H33" s="739"/>
    </row>
    <row r="34" spans="1:14" ht="12.75" customHeight="1" x14ac:dyDescent="0.2">
      <c r="B34" s="145"/>
      <c r="C34" s="146"/>
      <c r="D34" s="147"/>
      <c r="E34" s="178"/>
      <c r="F34" s="178"/>
      <c r="G34" s="178"/>
      <c r="H34" s="739"/>
    </row>
    <row r="35" spans="1:14" ht="17.25" customHeight="1" x14ac:dyDescent="0.2">
      <c r="B35" s="132" t="s">
        <v>1459</v>
      </c>
      <c r="C35" s="132"/>
      <c r="D35" s="132"/>
      <c r="E35" s="2249"/>
      <c r="F35" s="132"/>
      <c r="G35" s="132"/>
      <c r="H35" s="132"/>
    </row>
    <row r="36" spans="1:14" ht="12.75" customHeight="1" thickBot="1" x14ac:dyDescent="0.25">
      <c r="B36" s="5"/>
      <c r="C36" s="5"/>
      <c r="D36" s="5"/>
      <c r="E36" s="5"/>
      <c r="F36" s="1890"/>
      <c r="G36" s="5"/>
      <c r="H36" s="810" t="s">
        <v>171</v>
      </c>
    </row>
    <row r="37" spans="1:14" ht="12.75" customHeight="1" x14ac:dyDescent="0.2">
      <c r="A37" s="2613" t="s">
        <v>1497</v>
      </c>
      <c r="B37" s="2629" t="s">
        <v>172</v>
      </c>
      <c r="C37" s="2631" t="s">
        <v>196</v>
      </c>
      <c r="D37" s="2574" t="s">
        <v>188</v>
      </c>
      <c r="E37" s="2669" t="s">
        <v>183</v>
      </c>
      <c r="F37" s="2671" t="s">
        <v>182</v>
      </c>
      <c r="G37" s="2619" t="s">
        <v>1641</v>
      </c>
      <c r="H37" s="2609" t="s">
        <v>1498</v>
      </c>
    </row>
    <row r="38" spans="1:14" ht="18" customHeight="1" thickBot="1" x14ac:dyDescent="0.25">
      <c r="A38" s="2614"/>
      <c r="B38" s="2639"/>
      <c r="C38" s="2640"/>
      <c r="D38" s="2575"/>
      <c r="E38" s="2670"/>
      <c r="F38" s="2672"/>
      <c r="G38" s="2620"/>
      <c r="H38" s="2610"/>
    </row>
    <row r="39" spans="1:14" s="164" customFormat="1" ht="12.75" customHeight="1" thickBot="1" x14ac:dyDescent="0.25">
      <c r="A39" s="134">
        <v>266313</v>
      </c>
      <c r="B39" s="68" t="s">
        <v>178</v>
      </c>
      <c r="C39" s="69" t="s">
        <v>181</v>
      </c>
      <c r="D39" s="592" t="s">
        <v>180</v>
      </c>
      <c r="E39" s="115">
        <f>SUM(E40:E104)</f>
        <v>233802.76000000004</v>
      </c>
      <c r="F39" s="507">
        <f>SUM(F40:F104)</f>
        <v>32510.240000000002</v>
      </c>
      <c r="G39" s="134">
        <v>266313</v>
      </c>
      <c r="H39" s="457">
        <f>SUM(H40:H104)</f>
        <v>266313</v>
      </c>
      <c r="I39" s="803"/>
      <c r="J39" s="1538"/>
      <c r="K39" s="1423"/>
      <c r="L39" s="803"/>
      <c r="M39" s="803"/>
      <c r="N39" s="803"/>
    </row>
    <row r="40" spans="1:14" s="164" customFormat="1" ht="22.5" x14ac:dyDescent="0.2">
      <c r="A40" s="750">
        <v>5030.74</v>
      </c>
      <c r="B40" s="41" t="s">
        <v>179</v>
      </c>
      <c r="C40" s="27" t="s">
        <v>62</v>
      </c>
      <c r="D40" s="49" t="s">
        <v>152</v>
      </c>
      <c r="E40" s="2021">
        <v>4325.6499999999996</v>
      </c>
      <c r="F40" s="2022">
        <v>764.3</v>
      </c>
      <c r="G40" s="2023"/>
      <c r="H40" s="2024">
        <f>+E40+F40</f>
        <v>5089.95</v>
      </c>
      <c r="I40" s="803"/>
      <c r="J40" s="1538"/>
      <c r="K40" s="803"/>
      <c r="L40" s="803"/>
      <c r="M40" s="803"/>
      <c r="N40" s="803"/>
    </row>
    <row r="41" spans="1:14" s="164" customFormat="1" ht="22.5" x14ac:dyDescent="0.2">
      <c r="A41" s="95">
        <v>4815.5200000000004</v>
      </c>
      <c r="B41" s="42" t="s">
        <v>179</v>
      </c>
      <c r="C41" s="25" t="s">
        <v>63</v>
      </c>
      <c r="D41" s="40" t="s">
        <v>153</v>
      </c>
      <c r="E41" s="2015">
        <v>4052.57</v>
      </c>
      <c r="F41" s="2016">
        <v>989.3</v>
      </c>
      <c r="G41" s="2017"/>
      <c r="H41" s="2019">
        <f t="shared" ref="H41:H56" si="0">+E41+F41</f>
        <v>5041.87</v>
      </c>
      <c r="I41" s="803"/>
      <c r="J41" s="1538"/>
      <c r="K41" s="803"/>
      <c r="L41" s="803"/>
      <c r="M41" s="803"/>
      <c r="N41" s="803"/>
    </row>
    <row r="42" spans="1:14" s="164" customFormat="1" x14ac:dyDescent="0.2">
      <c r="A42" s="95">
        <v>1457.28</v>
      </c>
      <c r="B42" s="38" t="s">
        <v>179</v>
      </c>
      <c r="C42" s="25">
        <v>1406</v>
      </c>
      <c r="D42" s="26" t="s">
        <v>64</v>
      </c>
      <c r="E42" s="2015">
        <v>1433.57</v>
      </c>
      <c r="F42" s="2016">
        <v>95.1</v>
      </c>
      <c r="G42" s="2017"/>
      <c r="H42" s="2019">
        <f t="shared" si="0"/>
        <v>1528.6699999999998</v>
      </c>
      <c r="I42" s="803"/>
      <c r="J42" s="1538"/>
      <c r="K42" s="803"/>
      <c r="L42" s="803"/>
      <c r="M42" s="803"/>
      <c r="N42" s="803"/>
    </row>
    <row r="43" spans="1:14" s="164" customFormat="1" x14ac:dyDescent="0.2">
      <c r="A43" s="95">
        <v>2960.97</v>
      </c>
      <c r="B43" s="38" t="s">
        <v>179</v>
      </c>
      <c r="C43" s="25" t="s">
        <v>65</v>
      </c>
      <c r="D43" s="26" t="s">
        <v>154</v>
      </c>
      <c r="E43" s="2015">
        <v>2885.71</v>
      </c>
      <c r="F43" s="2016">
        <v>115.6</v>
      </c>
      <c r="G43" s="2017"/>
      <c r="H43" s="2019">
        <f t="shared" si="0"/>
        <v>3001.31</v>
      </c>
      <c r="I43" s="803"/>
      <c r="K43" s="803"/>
      <c r="L43" s="803"/>
      <c r="M43" s="803"/>
      <c r="N43" s="803"/>
    </row>
    <row r="44" spans="1:14" s="164" customFormat="1" ht="22.5" x14ac:dyDescent="0.2">
      <c r="A44" s="95">
        <v>6342.09</v>
      </c>
      <c r="B44" s="38" t="s">
        <v>179</v>
      </c>
      <c r="C44" s="25">
        <v>1421</v>
      </c>
      <c r="D44" s="26" t="s">
        <v>155</v>
      </c>
      <c r="E44" s="2015">
        <v>5981.62</v>
      </c>
      <c r="F44" s="2016">
        <v>567.83000000000004</v>
      </c>
      <c r="G44" s="2017"/>
      <c r="H44" s="2019">
        <f t="shared" si="0"/>
        <v>6549.45</v>
      </c>
      <c r="I44" s="803"/>
      <c r="K44" s="803"/>
      <c r="L44" s="803"/>
      <c r="M44" s="803"/>
      <c r="N44" s="803"/>
    </row>
    <row r="45" spans="1:14" s="164" customFormat="1" ht="12.75" customHeight="1" x14ac:dyDescent="0.2">
      <c r="A45" s="95">
        <v>1507.83</v>
      </c>
      <c r="B45" s="38" t="s">
        <v>179</v>
      </c>
      <c r="C45" s="25" t="s">
        <v>66</v>
      </c>
      <c r="D45" s="26" t="s">
        <v>67</v>
      </c>
      <c r="E45" s="2015">
        <v>1433.72</v>
      </c>
      <c r="F45" s="2016">
        <v>65.27</v>
      </c>
      <c r="G45" s="2017"/>
      <c r="H45" s="2019">
        <f t="shared" si="0"/>
        <v>1498.99</v>
      </c>
      <c r="I45" s="803"/>
      <c r="J45" s="1538"/>
      <c r="K45" s="803"/>
      <c r="L45" s="803"/>
      <c r="M45" s="803"/>
      <c r="N45" s="803"/>
    </row>
    <row r="46" spans="1:14" s="164" customFormat="1" ht="22.5" x14ac:dyDescent="0.2">
      <c r="A46" s="95">
        <v>3195.42</v>
      </c>
      <c r="B46" s="38" t="s">
        <v>179</v>
      </c>
      <c r="C46" s="25" t="s">
        <v>68</v>
      </c>
      <c r="D46" s="26" t="s">
        <v>202</v>
      </c>
      <c r="E46" s="2015">
        <v>2828.81</v>
      </c>
      <c r="F46" s="2016">
        <v>423</v>
      </c>
      <c r="G46" s="2017"/>
      <c r="H46" s="2019">
        <f t="shared" si="0"/>
        <v>3251.81</v>
      </c>
      <c r="I46" s="803"/>
      <c r="K46" s="803"/>
      <c r="L46" s="803"/>
      <c r="M46" s="803"/>
      <c r="N46" s="803"/>
    </row>
    <row r="47" spans="1:14" s="164" customFormat="1" ht="22.5" x14ac:dyDescent="0.2">
      <c r="A47" s="95"/>
      <c r="B47" s="38"/>
      <c r="C47" s="25">
        <v>1429</v>
      </c>
      <c r="D47" s="26" t="s">
        <v>1965</v>
      </c>
      <c r="E47" s="2015">
        <v>4270.55</v>
      </c>
      <c r="F47" s="2016">
        <v>238.1</v>
      </c>
      <c r="G47" s="2017"/>
      <c r="H47" s="2019">
        <v>4508.6499999999996</v>
      </c>
      <c r="I47" s="803"/>
      <c r="K47" s="803"/>
      <c r="L47" s="803"/>
      <c r="M47" s="803"/>
      <c r="N47" s="803"/>
    </row>
    <row r="48" spans="1:14" s="164" customFormat="1" ht="22.5" x14ac:dyDescent="0.2">
      <c r="A48" s="95">
        <v>11427.69</v>
      </c>
      <c r="B48" s="38" t="s">
        <v>179</v>
      </c>
      <c r="C48" s="25" t="s">
        <v>69</v>
      </c>
      <c r="D48" s="26" t="s">
        <v>70</v>
      </c>
      <c r="E48" s="2015">
        <v>9084.67</v>
      </c>
      <c r="F48" s="2016">
        <v>1983.5</v>
      </c>
      <c r="G48" s="2017"/>
      <c r="H48" s="2019">
        <f t="shared" si="0"/>
        <v>11068.17</v>
      </c>
      <c r="I48" s="803"/>
      <c r="K48" s="803"/>
      <c r="L48" s="803"/>
      <c r="M48" s="803"/>
      <c r="N48" s="803"/>
    </row>
    <row r="49" spans="1:14" s="164" customFormat="1" ht="22.5" x14ac:dyDescent="0.2">
      <c r="A49" s="95">
        <v>13074.8</v>
      </c>
      <c r="B49" s="38" t="s">
        <v>179</v>
      </c>
      <c r="C49" s="25" t="s">
        <v>71</v>
      </c>
      <c r="D49" s="26" t="s">
        <v>156</v>
      </c>
      <c r="E49" s="2015">
        <v>11329.93</v>
      </c>
      <c r="F49" s="2016">
        <v>2548.7800000000002</v>
      </c>
      <c r="G49" s="2017"/>
      <c r="H49" s="2019">
        <f t="shared" si="0"/>
        <v>13878.710000000001</v>
      </c>
      <c r="I49" s="803"/>
      <c r="K49" s="803"/>
      <c r="L49" s="803"/>
      <c r="M49" s="803"/>
      <c r="N49" s="803"/>
    </row>
    <row r="50" spans="1:14" s="164" customFormat="1" ht="22.5" x14ac:dyDescent="0.2">
      <c r="A50" s="95">
        <v>9592.31</v>
      </c>
      <c r="B50" s="38" t="s">
        <v>179</v>
      </c>
      <c r="C50" s="25" t="s">
        <v>72</v>
      </c>
      <c r="D50" s="26" t="s">
        <v>73</v>
      </c>
      <c r="E50" s="2015">
        <v>7908.35</v>
      </c>
      <c r="F50" s="2016">
        <v>1749.6</v>
      </c>
      <c r="G50" s="2017"/>
      <c r="H50" s="2019">
        <f t="shared" si="0"/>
        <v>9657.9500000000007</v>
      </c>
      <c r="I50" s="803"/>
      <c r="K50" s="803"/>
      <c r="L50" s="803"/>
      <c r="M50" s="803"/>
      <c r="N50" s="803"/>
    </row>
    <row r="51" spans="1:14" s="164" customFormat="1" ht="12.75" customHeight="1" x14ac:dyDescent="0.2">
      <c r="A51" s="95">
        <v>9492</v>
      </c>
      <c r="B51" s="38" t="s">
        <v>179</v>
      </c>
      <c r="C51" s="25" t="s">
        <v>74</v>
      </c>
      <c r="D51" s="26" t="s">
        <v>209</v>
      </c>
      <c r="E51" s="2015">
        <v>9739.69</v>
      </c>
      <c r="F51" s="2016">
        <v>95.72</v>
      </c>
      <c r="G51" s="2017"/>
      <c r="H51" s="2019">
        <f t="shared" si="0"/>
        <v>9835.41</v>
      </c>
      <c r="I51" s="803"/>
      <c r="K51" s="803"/>
      <c r="L51" s="803"/>
      <c r="M51" s="803"/>
      <c r="N51" s="803"/>
    </row>
    <row r="52" spans="1:14" s="164" customFormat="1" ht="12.75" customHeight="1" x14ac:dyDescent="0.2">
      <c r="A52" s="95">
        <v>9550.4699999999993</v>
      </c>
      <c r="B52" s="38" t="s">
        <v>179</v>
      </c>
      <c r="C52" s="25" t="s">
        <v>75</v>
      </c>
      <c r="D52" s="26" t="s">
        <v>76</v>
      </c>
      <c r="E52" s="2015">
        <v>7409.1</v>
      </c>
      <c r="F52" s="2016">
        <v>2272.4</v>
      </c>
      <c r="G52" s="2017"/>
      <c r="H52" s="2019">
        <f t="shared" si="0"/>
        <v>9681.5</v>
      </c>
      <c r="I52" s="803"/>
      <c r="K52" s="803"/>
      <c r="L52" s="803"/>
      <c r="M52" s="803"/>
      <c r="N52" s="803"/>
    </row>
    <row r="53" spans="1:14" s="164" customFormat="1" ht="12.75" customHeight="1" x14ac:dyDescent="0.2">
      <c r="A53" s="95">
        <v>2830.9</v>
      </c>
      <c r="B53" s="38" t="s">
        <v>179</v>
      </c>
      <c r="C53" s="25" t="s">
        <v>77</v>
      </c>
      <c r="D53" s="26" t="s">
        <v>78</v>
      </c>
      <c r="E53" s="2015">
        <v>2559.7199999999998</v>
      </c>
      <c r="F53" s="2016">
        <v>135.85</v>
      </c>
      <c r="G53" s="2017"/>
      <c r="H53" s="2019">
        <f t="shared" si="0"/>
        <v>2695.5699999999997</v>
      </c>
      <c r="I53" s="803"/>
      <c r="K53" s="803"/>
      <c r="L53" s="803"/>
      <c r="M53" s="803"/>
      <c r="N53" s="803"/>
    </row>
    <row r="54" spans="1:14" s="164" customFormat="1" ht="12.75" customHeight="1" x14ac:dyDescent="0.2">
      <c r="A54" s="95">
        <v>5811.58</v>
      </c>
      <c r="B54" s="38" t="s">
        <v>179</v>
      </c>
      <c r="C54" s="25" t="s">
        <v>79</v>
      </c>
      <c r="D54" s="26" t="s">
        <v>210</v>
      </c>
      <c r="E54" s="2015">
        <v>4591.6099999999997</v>
      </c>
      <c r="F54" s="2016">
        <v>942.75</v>
      </c>
      <c r="G54" s="2017"/>
      <c r="H54" s="2019">
        <f t="shared" si="0"/>
        <v>5534.36</v>
      </c>
      <c r="I54" s="803"/>
      <c r="K54" s="803"/>
      <c r="L54" s="803"/>
      <c r="M54" s="803"/>
      <c r="N54" s="803"/>
    </row>
    <row r="55" spans="1:14" s="164" customFormat="1" ht="12.75" customHeight="1" x14ac:dyDescent="0.2">
      <c r="A55" s="95">
        <v>3355.24</v>
      </c>
      <c r="B55" s="38" t="s">
        <v>179</v>
      </c>
      <c r="C55" s="25" t="s">
        <v>80</v>
      </c>
      <c r="D55" s="26" t="s">
        <v>157</v>
      </c>
      <c r="E55" s="2015">
        <v>2975.7</v>
      </c>
      <c r="F55" s="2016">
        <v>249.62</v>
      </c>
      <c r="G55" s="2017"/>
      <c r="H55" s="2019">
        <f t="shared" si="0"/>
        <v>3225.3199999999997</v>
      </c>
      <c r="I55" s="803"/>
      <c r="K55" s="803"/>
      <c r="L55" s="803"/>
      <c r="M55" s="803"/>
      <c r="N55" s="803"/>
    </row>
    <row r="56" spans="1:14" s="164" customFormat="1" ht="12.75" customHeight="1" x14ac:dyDescent="0.2">
      <c r="A56" s="95">
        <v>3375.32</v>
      </c>
      <c r="B56" s="38" t="s">
        <v>179</v>
      </c>
      <c r="C56" s="25" t="s">
        <v>81</v>
      </c>
      <c r="D56" s="26" t="s">
        <v>82</v>
      </c>
      <c r="E56" s="2015">
        <v>3148.56</v>
      </c>
      <c r="F56" s="2016">
        <v>273.08</v>
      </c>
      <c r="G56" s="2017"/>
      <c r="H56" s="2019">
        <f t="shared" si="0"/>
        <v>3421.64</v>
      </c>
      <c r="I56" s="803"/>
      <c r="K56" s="803"/>
      <c r="L56" s="803"/>
      <c r="M56" s="803"/>
      <c r="N56" s="803"/>
    </row>
    <row r="57" spans="1:14" s="164" customFormat="1" ht="23.25" thickBot="1" x14ac:dyDescent="0.25">
      <c r="A57" s="94">
        <v>1415.08</v>
      </c>
      <c r="B57" s="459" t="s">
        <v>179</v>
      </c>
      <c r="C57" s="2324" t="s">
        <v>83</v>
      </c>
      <c r="D57" s="2325" t="s">
        <v>158</v>
      </c>
      <c r="E57" s="2326">
        <v>1570.46</v>
      </c>
      <c r="F57" s="2327">
        <v>17.02</v>
      </c>
      <c r="G57" s="2056"/>
      <c r="H57" s="2222">
        <f>+E57+F57</f>
        <v>1587.48</v>
      </c>
      <c r="I57" s="803"/>
      <c r="K57" s="803"/>
      <c r="L57" s="803"/>
      <c r="M57" s="803"/>
      <c r="N57" s="803"/>
    </row>
    <row r="59" spans="1:14" s="976" customFormat="1" ht="12.75" customHeight="1" thickBot="1" x14ac:dyDescent="0.25">
      <c r="A59" s="786"/>
      <c r="B59" s="1520"/>
      <c r="C59" s="1520"/>
      <c r="D59" s="1363"/>
      <c r="E59" s="786"/>
      <c r="F59" s="178"/>
      <c r="G59" s="2052"/>
      <c r="H59" s="2210" t="s">
        <v>171</v>
      </c>
    </row>
    <row r="60" spans="1:14" s="976" customFormat="1" ht="12.75" customHeight="1" x14ac:dyDescent="0.2">
      <c r="A60" s="2613" t="s">
        <v>1497</v>
      </c>
      <c r="B60" s="2629" t="s">
        <v>172</v>
      </c>
      <c r="C60" s="2631" t="s">
        <v>196</v>
      </c>
      <c r="D60" s="2574" t="s">
        <v>188</v>
      </c>
      <c r="E60" s="2669" t="s">
        <v>183</v>
      </c>
      <c r="F60" s="2671" t="s">
        <v>182</v>
      </c>
      <c r="G60" s="2619" t="s">
        <v>1641</v>
      </c>
      <c r="H60" s="2609" t="s">
        <v>1498</v>
      </c>
    </row>
    <row r="61" spans="1:14" s="976" customFormat="1" ht="12.75" customHeight="1" thickBot="1" x14ac:dyDescent="0.25">
      <c r="A61" s="2614"/>
      <c r="B61" s="2639"/>
      <c r="C61" s="2640"/>
      <c r="D61" s="2575"/>
      <c r="E61" s="2670"/>
      <c r="F61" s="2672"/>
      <c r="G61" s="2620"/>
      <c r="H61" s="2610"/>
    </row>
    <row r="62" spans="1:14" s="976" customFormat="1" ht="12.75" customHeight="1" thickBot="1" x14ac:dyDescent="0.25">
      <c r="A62" s="2145" t="s">
        <v>1940</v>
      </c>
      <c r="B62" s="68" t="s">
        <v>178</v>
      </c>
      <c r="C62" s="69" t="s">
        <v>181</v>
      </c>
      <c r="D62" s="592" t="s">
        <v>180</v>
      </c>
      <c r="E62" s="2055" t="s">
        <v>173</v>
      </c>
      <c r="F62" s="2329" t="s">
        <v>173</v>
      </c>
      <c r="G62" s="2330" t="s">
        <v>433</v>
      </c>
      <c r="H62" s="2053" t="s">
        <v>433</v>
      </c>
    </row>
    <row r="63" spans="1:14" s="164" customFormat="1" x14ac:dyDescent="0.2">
      <c r="A63" s="95">
        <v>846.86</v>
      </c>
      <c r="B63" s="38" t="s">
        <v>179</v>
      </c>
      <c r="C63" s="25" t="s">
        <v>84</v>
      </c>
      <c r="D63" s="26" t="s">
        <v>159</v>
      </c>
      <c r="E63" s="2015">
        <v>715.06</v>
      </c>
      <c r="F63" s="2016">
        <v>83.87</v>
      </c>
      <c r="G63" s="2017"/>
      <c r="H63" s="2019">
        <f>+E63+F63</f>
        <v>798.93</v>
      </c>
      <c r="I63" s="803"/>
      <c r="K63" s="803"/>
      <c r="L63" s="803"/>
      <c r="M63" s="803"/>
      <c r="N63" s="803"/>
    </row>
    <row r="64" spans="1:14" s="164" customFormat="1" x14ac:dyDescent="0.2">
      <c r="A64" s="95">
        <v>5336.32</v>
      </c>
      <c r="B64" s="38" t="s">
        <v>179</v>
      </c>
      <c r="C64" s="25" t="s">
        <v>85</v>
      </c>
      <c r="D64" s="26" t="s">
        <v>86</v>
      </c>
      <c r="E64" s="2015">
        <v>4759.24</v>
      </c>
      <c r="F64" s="2016">
        <v>703.82</v>
      </c>
      <c r="G64" s="2017"/>
      <c r="H64" s="2019">
        <f>+E64+F64</f>
        <v>5463.0599999999995</v>
      </c>
      <c r="I64" s="803"/>
      <c r="K64" s="803"/>
      <c r="L64" s="803"/>
      <c r="M64" s="803"/>
      <c r="N64" s="803"/>
    </row>
    <row r="65" spans="1:14" s="164" customFormat="1" ht="22.5" x14ac:dyDescent="0.2">
      <c r="A65" s="151">
        <v>76.23</v>
      </c>
      <c r="B65" s="39" t="s">
        <v>179</v>
      </c>
      <c r="C65" s="27" t="s">
        <v>87</v>
      </c>
      <c r="D65" s="2328" t="s">
        <v>1690</v>
      </c>
      <c r="E65" s="2025">
        <v>0</v>
      </c>
      <c r="F65" s="2026">
        <v>108.52</v>
      </c>
      <c r="G65" s="2027"/>
      <c r="H65" s="2018">
        <f>+E65+F65</f>
        <v>108.52</v>
      </c>
      <c r="I65" s="803"/>
      <c r="K65" s="803"/>
      <c r="L65" s="803"/>
      <c r="M65" s="803"/>
      <c r="N65" s="803"/>
    </row>
    <row r="66" spans="1:14" s="164" customFormat="1" x14ac:dyDescent="0.2">
      <c r="A66" s="95">
        <v>2087.7600000000002</v>
      </c>
      <c r="B66" s="38" t="s">
        <v>179</v>
      </c>
      <c r="C66" s="25" t="s">
        <v>88</v>
      </c>
      <c r="D66" s="26" t="s">
        <v>89</v>
      </c>
      <c r="E66" s="2015">
        <v>2058.81</v>
      </c>
      <c r="F66" s="2016">
        <v>16.100000000000001</v>
      </c>
      <c r="G66" s="2017"/>
      <c r="H66" s="2019">
        <f t="shared" ref="H66:H104" si="1">+E66+F66</f>
        <v>2074.91</v>
      </c>
      <c r="I66" s="803"/>
      <c r="K66" s="803"/>
      <c r="L66" s="803"/>
      <c r="M66" s="803"/>
      <c r="N66" s="803"/>
    </row>
    <row r="67" spans="1:14" s="164" customFormat="1" x14ac:dyDescent="0.2">
      <c r="A67" s="151">
        <v>1825.35</v>
      </c>
      <c r="B67" s="39" t="s">
        <v>179</v>
      </c>
      <c r="C67" s="27" t="s">
        <v>90</v>
      </c>
      <c r="D67" s="28" t="s">
        <v>91</v>
      </c>
      <c r="E67" s="2025">
        <v>1577.48</v>
      </c>
      <c r="F67" s="2026">
        <v>111.3</v>
      </c>
      <c r="G67" s="2027"/>
      <c r="H67" s="2018">
        <f>+E67+F67</f>
        <v>1688.78</v>
      </c>
      <c r="I67" s="803"/>
      <c r="K67" s="803"/>
      <c r="L67" s="803"/>
      <c r="M67" s="803"/>
      <c r="N67" s="803"/>
    </row>
    <row r="68" spans="1:14" s="164" customFormat="1" x14ac:dyDescent="0.2">
      <c r="A68" s="95">
        <v>5155.76</v>
      </c>
      <c r="B68" s="38" t="s">
        <v>179</v>
      </c>
      <c r="C68" s="25" t="s">
        <v>92</v>
      </c>
      <c r="D68" s="26" t="s">
        <v>211</v>
      </c>
      <c r="E68" s="2015">
        <v>4168.3599999999997</v>
      </c>
      <c r="F68" s="2016">
        <v>986.5</v>
      </c>
      <c r="G68" s="2017"/>
      <c r="H68" s="2018">
        <f>+E68+F68</f>
        <v>5154.8599999999997</v>
      </c>
      <c r="I68" s="803"/>
      <c r="K68" s="803"/>
      <c r="L68" s="803"/>
      <c r="M68" s="803"/>
      <c r="N68" s="803"/>
    </row>
    <row r="69" spans="1:14" s="164" customFormat="1" ht="22.5" x14ac:dyDescent="0.2">
      <c r="A69" s="95">
        <v>8303.59</v>
      </c>
      <c r="B69" s="38" t="s">
        <v>179</v>
      </c>
      <c r="C69" s="25" t="s">
        <v>93</v>
      </c>
      <c r="D69" s="26" t="s">
        <v>94</v>
      </c>
      <c r="E69" s="2015">
        <v>6938.18</v>
      </c>
      <c r="F69" s="2016">
        <v>1197.2</v>
      </c>
      <c r="G69" s="2017"/>
      <c r="H69" s="2018">
        <f t="shared" si="1"/>
        <v>8135.38</v>
      </c>
      <c r="I69" s="803"/>
      <c r="K69" s="803"/>
      <c r="L69" s="803"/>
      <c r="M69" s="803"/>
      <c r="N69" s="803"/>
    </row>
    <row r="70" spans="1:14" s="164" customFormat="1" x14ac:dyDescent="0.2">
      <c r="A70" s="95">
        <v>3976.36</v>
      </c>
      <c r="B70" s="38" t="s">
        <v>179</v>
      </c>
      <c r="C70" s="25" t="s">
        <v>95</v>
      </c>
      <c r="D70" s="26" t="s">
        <v>96</v>
      </c>
      <c r="E70" s="2015">
        <v>2856.06</v>
      </c>
      <c r="F70" s="2016">
        <v>10.55</v>
      </c>
      <c r="G70" s="2017"/>
      <c r="H70" s="2018">
        <f t="shared" si="1"/>
        <v>2866.61</v>
      </c>
      <c r="I70" s="803"/>
      <c r="K70" s="803"/>
      <c r="L70" s="803"/>
      <c r="M70" s="803"/>
      <c r="N70" s="803"/>
    </row>
    <row r="71" spans="1:14" s="164" customFormat="1" ht="22.5" x14ac:dyDescent="0.2">
      <c r="A71" s="95">
        <v>3412.18</v>
      </c>
      <c r="B71" s="38" t="s">
        <v>179</v>
      </c>
      <c r="C71" s="25" t="s">
        <v>97</v>
      </c>
      <c r="D71" s="26" t="s">
        <v>160</v>
      </c>
      <c r="E71" s="2015">
        <v>2842.25</v>
      </c>
      <c r="F71" s="2016">
        <v>415.7</v>
      </c>
      <c r="G71" s="2017"/>
      <c r="H71" s="2018">
        <f t="shared" si="1"/>
        <v>3257.95</v>
      </c>
      <c r="I71" s="803"/>
      <c r="K71" s="803"/>
      <c r="L71" s="803"/>
      <c r="M71" s="803"/>
      <c r="N71" s="803"/>
    </row>
    <row r="72" spans="1:14" s="164" customFormat="1" ht="22.5" x14ac:dyDescent="0.2">
      <c r="A72" s="95">
        <v>4922.83</v>
      </c>
      <c r="B72" s="38" t="s">
        <v>179</v>
      </c>
      <c r="C72" s="25" t="s">
        <v>98</v>
      </c>
      <c r="D72" s="26" t="s">
        <v>166</v>
      </c>
      <c r="E72" s="2015">
        <v>4979.03</v>
      </c>
      <c r="F72" s="2016">
        <v>1018.9</v>
      </c>
      <c r="G72" s="2017"/>
      <c r="H72" s="2018">
        <f t="shared" si="1"/>
        <v>5997.9299999999994</v>
      </c>
      <c r="I72" s="803"/>
      <c r="K72" s="803"/>
      <c r="L72" s="803"/>
      <c r="M72" s="803"/>
      <c r="N72" s="803"/>
    </row>
    <row r="73" spans="1:14" s="164" customFormat="1" ht="22.5" x14ac:dyDescent="0.2">
      <c r="A73" s="95">
        <v>4946.71</v>
      </c>
      <c r="B73" s="38" t="s">
        <v>179</v>
      </c>
      <c r="C73" s="25" t="s">
        <v>99</v>
      </c>
      <c r="D73" s="2416" t="s">
        <v>1360</v>
      </c>
      <c r="E73" s="2015">
        <v>4268.26</v>
      </c>
      <c r="F73" s="2016">
        <v>555.45000000000005</v>
      </c>
      <c r="G73" s="2017"/>
      <c r="H73" s="2019">
        <f t="shared" si="1"/>
        <v>4823.71</v>
      </c>
      <c r="I73" s="803"/>
      <c r="K73" s="803"/>
      <c r="L73" s="803"/>
      <c r="M73" s="803"/>
      <c r="N73" s="803"/>
    </row>
    <row r="74" spans="1:14" s="164" customFormat="1" x14ac:dyDescent="0.2">
      <c r="A74" s="151">
        <v>3198.65</v>
      </c>
      <c r="B74" s="39" t="s">
        <v>179</v>
      </c>
      <c r="C74" s="27" t="s">
        <v>100</v>
      </c>
      <c r="D74" s="28" t="s">
        <v>101</v>
      </c>
      <c r="E74" s="2025">
        <v>3134.69</v>
      </c>
      <c r="F74" s="2026">
        <v>111.89</v>
      </c>
      <c r="G74" s="2027"/>
      <c r="H74" s="2018">
        <f>+E74+F74</f>
        <v>3246.58</v>
      </c>
      <c r="I74" s="803"/>
      <c r="K74" s="803"/>
      <c r="L74" s="803"/>
      <c r="M74" s="803"/>
      <c r="N74" s="803"/>
    </row>
    <row r="75" spans="1:14" s="164" customFormat="1" ht="12.75" customHeight="1" x14ac:dyDescent="0.2">
      <c r="A75" s="95">
        <v>3276.2</v>
      </c>
      <c r="B75" s="38" t="s">
        <v>179</v>
      </c>
      <c r="C75" s="25" t="s">
        <v>102</v>
      </c>
      <c r="D75" s="2416" t="s">
        <v>103</v>
      </c>
      <c r="E75" s="2015">
        <v>2871.73</v>
      </c>
      <c r="F75" s="2016">
        <v>154.85</v>
      </c>
      <c r="G75" s="2017"/>
      <c r="H75" s="2018">
        <f>+E75+F75</f>
        <v>3026.58</v>
      </c>
      <c r="I75" s="803"/>
      <c r="K75" s="803"/>
      <c r="L75" s="803"/>
      <c r="M75" s="803"/>
      <c r="N75" s="803"/>
    </row>
    <row r="76" spans="1:14" s="164" customFormat="1" ht="22.5" x14ac:dyDescent="0.2">
      <c r="A76" s="95">
        <v>1204.97</v>
      </c>
      <c r="B76" s="38" t="s">
        <v>179</v>
      </c>
      <c r="C76" s="25" t="s">
        <v>104</v>
      </c>
      <c r="D76" s="2416" t="s">
        <v>161</v>
      </c>
      <c r="E76" s="2015">
        <v>1118.56</v>
      </c>
      <c r="F76" s="2016">
        <v>35.78</v>
      </c>
      <c r="G76" s="2017"/>
      <c r="H76" s="2018">
        <f>+E76+F76</f>
        <v>1154.3399999999999</v>
      </c>
      <c r="I76" s="803"/>
      <c r="K76" s="803"/>
      <c r="L76" s="803"/>
      <c r="M76" s="803"/>
      <c r="N76" s="803"/>
    </row>
    <row r="77" spans="1:14" s="164" customFormat="1" x14ac:dyDescent="0.2">
      <c r="A77" s="95">
        <v>1023.54</v>
      </c>
      <c r="B77" s="38" t="s">
        <v>179</v>
      </c>
      <c r="C77" s="25" t="s">
        <v>105</v>
      </c>
      <c r="D77" s="2416" t="s">
        <v>106</v>
      </c>
      <c r="E77" s="2015">
        <v>960.25</v>
      </c>
      <c r="F77" s="2016">
        <v>0</v>
      </c>
      <c r="G77" s="2017"/>
      <c r="H77" s="2018">
        <f>+E77+F77</f>
        <v>960.25</v>
      </c>
      <c r="I77" s="803"/>
      <c r="K77" s="803"/>
      <c r="L77" s="803"/>
      <c r="M77" s="803"/>
      <c r="N77" s="803"/>
    </row>
    <row r="78" spans="1:14" s="164" customFormat="1" ht="22.5" x14ac:dyDescent="0.2">
      <c r="A78" s="95">
        <v>718.89</v>
      </c>
      <c r="B78" s="38" t="s">
        <v>179</v>
      </c>
      <c r="C78" s="25" t="s">
        <v>107</v>
      </c>
      <c r="D78" s="2416" t="s">
        <v>228</v>
      </c>
      <c r="E78" s="2015">
        <v>783.65</v>
      </c>
      <c r="F78" s="2016">
        <v>5.0999999999999996</v>
      </c>
      <c r="G78" s="2017"/>
      <c r="H78" s="2019">
        <f>+E78+F78</f>
        <v>788.75</v>
      </c>
      <c r="I78" s="803"/>
      <c r="K78" s="803"/>
      <c r="L78" s="803"/>
      <c r="M78" s="803"/>
      <c r="N78" s="803"/>
    </row>
    <row r="79" spans="1:14" s="164" customFormat="1" ht="12.75" customHeight="1" x14ac:dyDescent="0.2">
      <c r="A79" s="151">
        <v>4055.9</v>
      </c>
      <c r="B79" s="39" t="s">
        <v>179</v>
      </c>
      <c r="C79" s="27" t="s">
        <v>108</v>
      </c>
      <c r="D79" s="2497" t="s">
        <v>109</v>
      </c>
      <c r="E79" s="2025">
        <v>3192.17</v>
      </c>
      <c r="F79" s="2028">
        <v>936</v>
      </c>
      <c r="G79" s="2027"/>
      <c r="H79" s="2018">
        <f t="shared" si="1"/>
        <v>4128.17</v>
      </c>
      <c r="I79" s="803"/>
      <c r="K79" s="803"/>
      <c r="L79" s="803"/>
      <c r="M79" s="803"/>
      <c r="N79" s="803"/>
    </row>
    <row r="80" spans="1:14" s="164" customFormat="1" ht="12.75" customHeight="1" x14ac:dyDescent="0.2">
      <c r="A80" s="95">
        <v>2272.59</v>
      </c>
      <c r="B80" s="39" t="s">
        <v>179</v>
      </c>
      <c r="C80" s="25" t="s">
        <v>110</v>
      </c>
      <c r="D80" s="2496" t="s">
        <v>111</v>
      </c>
      <c r="E80" s="2015">
        <v>1874.45</v>
      </c>
      <c r="F80" s="2029">
        <v>319.8</v>
      </c>
      <c r="G80" s="2017"/>
      <c r="H80" s="2018">
        <f t="shared" si="1"/>
        <v>2194.25</v>
      </c>
      <c r="I80" s="803"/>
      <c r="K80" s="803"/>
      <c r="L80" s="803"/>
      <c r="M80" s="803"/>
      <c r="N80" s="803"/>
    </row>
    <row r="81" spans="1:14" s="164" customFormat="1" ht="22.5" customHeight="1" x14ac:dyDescent="0.2">
      <c r="A81" s="95">
        <v>2232.7600000000002</v>
      </c>
      <c r="B81" s="38" t="s">
        <v>179</v>
      </c>
      <c r="C81" s="25" t="s">
        <v>112</v>
      </c>
      <c r="D81" s="2416" t="s">
        <v>162</v>
      </c>
      <c r="E81" s="2015">
        <v>1879.14</v>
      </c>
      <c r="F81" s="2029">
        <v>235.4</v>
      </c>
      <c r="G81" s="2017"/>
      <c r="H81" s="2018">
        <f t="shared" si="1"/>
        <v>2114.54</v>
      </c>
      <c r="I81" s="803"/>
      <c r="K81" s="803"/>
      <c r="L81" s="803"/>
      <c r="M81" s="803"/>
      <c r="N81" s="803"/>
    </row>
    <row r="82" spans="1:14" s="164" customFormat="1" ht="12.75" customHeight="1" x14ac:dyDescent="0.2">
      <c r="A82" s="95">
        <v>4183.66</v>
      </c>
      <c r="B82" s="39" t="s">
        <v>179</v>
      </c>
      <c r="C82" s="25" t="s">
        <v>113</v>
      </c>
      <c r="D82" s="2416" t="s">
        <v>114</v>
      </c>
      <c r="E82" s="2015">
        <v>3764.85</v>
      </c>
      <c r="F82" s="2029">
        <v>641.70000000000005</v>
      </c>
      <c r="G82" s="2017"/>
      <c r="H82" s="2018">
        <f t="shared" si="1"/>
        <v>4406.55</v>
      </c>
      <c r="I82" s="803"/>
      <c r="K82" s="803"/>
      <c r="L82" s="803"/>
      <c r="M82" s="803"/>
      <c r="N82" s="803"/>
    </row>
    <row r="83" spans="1:14" s="164" customFormat="1" ht="12.75" customHeight="1" x14ac:dyDescent="0.2">
      <c r="A83" s="95">
        <v>18766.78</v>
      </c>
      <c r="B83" s="39" t="s">
        <v>179</v>
      </c>
      <c r="C83" s="27" t="s">
        <v>115</v>
      </c>
      <c r="D83" s="28" t="s">
        <v>184</v>
      </c>
      <c r="E83" s="2025">
        <v>14804.82</v>
      </c>
      <c r="F83" s="2029">
        <v>3010</v>
      </c>
      <c r="G83" s="2017"/>
      <c r="H83" s="2018">
        <f t="shared" si="1"/>
        <v>17814.82</v>
      </c>
      <c r="I83" s="803"/>
      <c r="K83" s="803"/>
      <c r="L83" s="803"/>
      <c r="M83" s="803"/>
      <c r="N83" s="803"/>
    </row>
    <row r="84" spans="1:14" s="164" customFormat="1" ht="12.75" customHeight="1" x14ac:dyDescent="0.2">
      <c r="A84" s="95">
        <v>9134.09</v>
      </c>
      <c r="B84" s="38" t="s">
        <v>179</v>
      </c>
      <c r="C84" s="25" t="s">
        <v>116</v>
      </c>
      <c r="D84" s="2416" t="s">
        <v>117</v>
      </c>
      <c r="E84" s="2015">
        <v>7513.64</v>
      </c>
      <c r="F84" s="2029">
        <v>1727</v>
      </c>
      <c r="G84" s="2017"/>
      <c r="H84" s="2018">
        <f t="shared" si="1"/>
        <v>9240.64</v>
      </c>
      <c r="I84" s="803"/>
      <c r="K84" s="803"/>
      <c r="L84" s="803"/>
      <c r="M84" s="803"/>
      <c r="N84" s="803"/>
    </row>
    <row r="85" spans="1:14" s="164" customFormat="1" ht="12.75" customHeight="1" x14ac:dyDescent="0.2">
      <c r="A85" s="95">
        <v>2855.64</v>
      </c>
      <c r="B85" s="38" t="s">
        <v>179</v>
      </c>
      <c r="C85" s="25" t="s">
        <v>118</v>
      </c>
      <c r="D85" s="2416" t="s">
        <v>119</v>
      </c>
      <c r="E85" s="2015">
        <v>2497.8000000000002</v>
      </c>
      <c r="F85" s="2029">
        <v>520</v>
      </c>
      <c r="G85" s="2017"/>
      <c r="H85" s="2018">
        <f t="shared" si="1"/>
        <v>3017.8</v>
      </c>
      <c r="I85" s="803"/>
      <c r="K85" s="803"/>
      <c r="L85" s="803"/>
      <c r="M85" s="803"/>
      <c r="N85" s="803"/>
    </row>
    <row r="86" spans="1:14" s="164" customFormat="1" ht="12.75" customHeight="1" x14ac:dyDescent="0.2">
      <c r="A86" s="95">
        <v>561.92999999999995</v>
      </c>
      <c r="B86" s="38" t="s">
        <v>179</v>
      </c>
      <c r="C86" s="25" t="s">
        <v>120</v>
      </c>
      <c r="D86" s="2416" t="s">
        <v>121</v>
      </c>
      <c r="E86" s="2015">
        <v>582.58000000000004</v>
      </c>
      <c r="F86" s="2029">
        <v>0</v>
      </c>
      <c r="G86" s="2017"/>
      <c r="H86" s="2018">
        <f t="shared" si="1"/>
        <v>582.58000000000004</v>
      </c>
      <c r="I86" s="803"/>
      <c r="K86" s="803"/>
      <c r="L86" s="803"/>
      <c r="M86" s="803"/>
      <c r="N86" s="803"/>
    </row>
    <row r="87" spans="1:14" s="164" customFormat="1" ht="12.75" customHeight="1" x14ac:dyDescent="0.2">
      <c r="A87" s="95">
        <v>5139.1499999999996</v>
      </c>
      <c r="B87" s="38" t="s">
        <v>179</v>
      </c>
      <c r="C87" s="25" t="s">
        <v>122</v>
      </c>
      <c r="D87" s="2416" t="s">
        <v>123</v>
      </c>
      <c r="E87" s="2015">
        <v>5077.63</v>
      </c>
      <c r="F87" s="2029">
        <v>122.31</v>
      </c>
      <c r="G87" s="2017"/>
      <c r="H87" s="2018">
        <f t="shared" si="1"/>
        <v>5199.9400000000005</v>
      </c>
      <c r="I87" s="803"/>
      <c r="K87" s="803"/>
      <c r="L87" s="803"/>
      <c r="M87" s="803"/>
      <c r="N87" s="803"/>
    </row>
    <row r="88" spans="1:14" s="164" customFormat="1" ht="12.75" customHeight="1" x14ac:dyDescent="0.2">
      <c r="A88" s="95">
        <v>2456.34</v>
      </c>
      <c r="B88" s="38" t="s">
        <v>179</v>
      </c>
      <c r="C88" s="25" t="s">
        <v>124</v>
      </c>
      <c r="D88" s="2416" t="s">
        <v>125</v>
      </c>
      <c r="E88" s="2015">
        <v>2351.88</v>
      </c>
      <c r="F88" s="2029">
        <v>131.07</v>
      </c>
      <c r="G88" s="2017"/>
      <c r="H88" s="2018">
        <f t="shared" si="1"/>
        <v>2482.9500000000003</v>
      </c>
      <c r="I88" s="803"/>
      <c r="K88" s="803"/>
      <c r="L88" s="803"/>
      <c r="M88" s="803"/>
      <c r="N88" s="803"/>
    </row>
    <row r="89" spans="1:14" s="164" customFormat="1" ht="12.75" customHeight="1" x14ac:dyDescent="0.2">
      <c r="A89" s="95">
        <v>4050.64</v>
      </c>
      <c r="B89" s="38" t="s">
        <v>179</v>
      </c>
      <c r="C89" s="25" t="s">
        <v>126</v>
      </c>
      <c r="D89" s="2416" t="s">
        <v>127</v>
      </c>
      <c r="E89" s="2015">
        <v>3945.23</v>
      </c>
      <c r="F89" s="2029">
        <v>87.11</v>
      </c>
      <c r="G89" s="2017"/>
      <c r="H89" s="2018">
        <f t="shared" si="1"/>
        <v>4032.34</v>
      </c>
      <c r="I89" s="803"/>
      <c r="K89" s="803"/>
      <c r="L89" s="803"/>
      <c r="M89" s="803"/>
      <c r="N89" s="803"/>
    </row>
    <row r="90" spans="1:14" s="164" customFormat="1" ht="22.5" x14ac:dyDescent="0.2">
      <c r="A90" s="95">
        <v>923.24</v>
      </c>
      <c r="B90" s="38" t="s">
        <v>179</v>
      </c>
      <c r="C90" s="27" t="s">
        <v>128</v>
      </c>
      <c r="D90" s="28" t="s">
        <v>163</v>
      </c>
      <c r="E90" s="2015">
        <v>1064.56</v>
      </c>
      <c r="F90" s="2029">
        <v>13.55</v>
      </c>
      <c r="G90" s="2017"/>
      <c r="H90" s="2018">
        <f t="shared" si="1"/>
        <v>1078.1099999999999</v>
      </c>
      <c r="I90" s="803"/>
      <c r="K90" s="803"/>
      <c r="L90" s="803"/>
      <c r="M90" s="803"/>
      <c r="N90" s="803"/>
    </row>
    <row r="91" spans="1:14" s="164" customFormat="1" ht="22.5" x14ac:dyDescent="0.2">
      <c r="A91" s="95">
        <v>2980.94</v>
      </c>
      <c r="B91" s="38" t="s">
        <v>179</v>
      </c>
      <c r="C91" s="27" t="s">
        <v>129</v>
      </c>
      <c r="D91" s="28" t="s">
        <v>130</v>
      </c>
      <c r="E91" s="2015">
        <v>2329.87</v>
      </c>
      <c r="F91" s="2029">
        <v>633.5</v>
      </c>
      <c r="G91" s="2017"/>
      <c r="H91" s="2018">
        <f t="shared" si="1"/>
        <v>2963.37</v>
      </c>
      <c r="I91" s="803"/>
      <c r="K91" s="803"/>
      <c r="L91" s="803"/>
      <c r="M91" s="803"/>
      <c r="N91" s="803"/>
    </row>
    <row r="92" spans="1:14" s="164" customFormat="1" ht="22.5" x14ac:dyDescent="0.2">
      <c r="A92" s="95">
        <v>3083.38</v>
      </c>
      <c r="B92" s="38" t="s">
        <v>179</v>
      </c>
      <c r="C92" s="25" t="s">
        <v>131</v>
      </c>
      <c r="D92" s="2416" t="s">
        <v>132</v>
      </c>
      <c r="E92" s="2015">
        <v>2641.9</v>
      </c>
      <c r="F92" s="2029">
        <v>335</v>
      </c>
      <c r="G92" s="2017"/>
      <c r="H92" s="2018">
        <f t="shared" si="1"/>
        <v>2976.9</v>
      </c>
      <c r="I92" s="803"/>
      <c r="K92" s="803"/>
      <c r="L92" s="803"/>
      <c r="M92" s="803"/>
      <c r="N92" s="803"/>
    </row>
    <row r="93" spans="1:14" s="164" customFormat="1" x14ac:dyDescent="0.2">
      <c r="A93" s="95">
        <v>4417.3599999999997</v>
      </c>
      <c r="B93" s="38" t="s">
        <v>179</v>
      </c>
      <c r="C93" s="25" t="s">
        <v>133</v>
      </c>
      <c r="D93" s="2416" t="s">
        <v>134</v>
      </c>
      <c r="E93" s="2015">
        <v>4306.34</v>
      </c>
      <c r="F93" s="2029">
        <v>132.4</v>
      </c>
      <c r="G93" s="2017"/>
      <c r="H93" s="2018">
        <f t="shared" si="1"/>
        <v>4438.74</v>
      </c>
      <c r="I93" s="803"/>
      <c r="K93" s="803"/>
      <c r="L93" s="803"/>
      <c r="M93" s="803"/>
      <c r="N93" s="803"/>
    </row>
    <row r="94" spans="1:14" s="164" customFormat="1" x14ac:dyDescent="0.2">
      <c r="A94" s="95">
        <v>2276.91</v>
      </c>
      <c r="B94" s="38" t="s">
        <v>179</v>
      </c>
      <c r="C94" s="25" t="s">
        <v>135</v>
      </c>
      <c r="D94" s="2416" t="s">
        <v>136</v>
      </c>
      <c r="E94" s="2015">
        <v>2141.37</v>
      </c>
      <c r="F94" s="2029">
        <v>189.1</v>
      </c>
      <c r="G94" s="2017"/>
      <c r="H94" s="2018">
        <f t="shared" si="1"/>
        <v>2330.4699999999998</v>
      </c>
      <c r="I94" s="803"/>
      <c r="K94" s="803"/>
      <c r="L94" s="803"/>
      <c r="M94" s="803"/>
      <c r="N94" s="803"/>
    </row>
    <row r="95" spans="1:14" s="164" customFormat="1" x14ac:dyDescent="0.2">
      <c r="A95" s="95">
        <v>4437.3500000000004</v>
      </c>
      <c r="B95" s="38" t="s">
        <v>179</v>
      </c>
      <c r="C95" s="25" t="s">
        <v>137</v>
      </c>
      <c r="D95" s="2416" t="s">
        <v>138</v>
      </c>
      <c r="E95" s="2015">
        <v>3498.03</v>
      </c>
      <c r="F95" s="2029">
        <v>766.5</v>
      </c>
      <c r="G95" s="2017"/>
      <c r="H95" s="2018">
        <f t="shared" si="1"/>
        <v>4264.5300000000007</v>
      </c>
      <c r="I95" s="803"/>
      <c r="K95" s="803"/>
      <c r="L95" s="803"/>
      <c r="M95" s="803"/>
      <c r="N95" s="803"/>
    </row>
    <row r="96" spans="1:14" s="164" customFormat="1" ht="22.5" x14ac:dyDescent="0.2">
      <c r="A96" s="95">
        <v>4879.18</v>
      </c>
      <c r="B96" s="38" t="s">
        <v>179</v>
      </c>
      <c r="C96" s="25" t="s">
        <v>139</v>
      </c>
      <c r="D96" s="50" t="s">
        <v>164</v>
      </c>
      <c r="E96" s="2015">
        <v>3791.94</v>
      </c>
      <c r="F96" s="2029">
        <v>796.2</v>
      </c>
      <c r="G96" s="2017"/>
      <c r="H96" s="2018">
        <f t="shared" si="1"/>
        <v>4588.1400000000003</v>
      </c>
      <c r="I96" s="803"/>
      <c r="K96" s="803"/>
      <c r="L96" s="803"/>
      <c r="M96" s="803"/>
      <c r="N96" s="803"/>
    </row>
    <row r="97" spans="1:14" s="164" customFormat="1" ht="22.5" x14ac:dyDescent="0.2">
      <c r="A97" s="95">
        <v>9542.43</v>
      </c>
      <c r="B97" s="38" t="s">
        <v>179</v>
      </c>
      <c r="C97" s="25" t="s">
        <v>140</v>
      </c>
      <c r="D97" s="2416" t="s">
        <v>165</v>
      </c>
      <c r="E97" s="2015">
        <v>7641.33</v>
      </c>
      <c r="F97" s="2029">
        <v>1725.02</v>
      </c>
      <c r="G97" s="2017"/>
      <c r="H97" s="2018">
        <f t="shared" si="1"/>
        <v>9366.35</v>
      </c>
      <c r="I97" s="803"/>
      <c r="K97" s="803"/>
      <c r="L97" s="803"/>
      <c r="M97" s="803"/>
      <c r="N97" s="803"/>
    </row>
    <row r="98" spans="1:14" s="164" customFormat="1" x14ac:dyDescent="0.2">
      <c r="A98" s="95">
        <v>3372.82</v>
      </c>
      <c r="B98" s="38" t="s">
        <v>179</v>
      </c>
      <c r="C98" s="25" t="s">
        <v>141</v>
      </c>
      <c r="D98" s="2416" t="s">
        <v>142</v>
      </c>
      <c r="E98" s="2015">
        <v>3036.56</v>
      </c>
      <c r="F98" s="2029">
        <v>307.64999999999998</v>
      </c>
      <c r="G98" s="2017"/>
      <c r="H98" s="2018">
        <f t="shared" si="1"/>
        <v>3344.21</v>
      </c>
      <c r="I98" s="803"/>
      <c r="K98" s="803"/>
      <c r="L98" s="803"/>
      <c r="M98" s="803"/>
      <c r="N98" s="803"/>
    </row>
    <row r="99" spans="1:14" s="164" customFormat="1" x14ac:dyDescent="0.2">
      <c r="A99" s="95">
        <v>497.55</v>
      </c>
      <c r="B99" s="38" t="s">
        <v>179</v>
      </c>
      <c r="C99" s="25" t="s">
        <v>143</v>
      </c>
      <c r="D99" s="2416" t="s">
        <v>144</v>
      </c>
      <c r="E99" s="2015">
        <v>456.63</v>
      </c>
      <c r="F99" s="2029">
        <v>30</v>
      </c>
      <c r="G99" s="2017"/>
      <c r="H99" s="2018">
        <f t="shared" si="1"/>
        <v>486.63</v>
      </c>
      <c r="I99" s="803"/>
      <c r="K99" s="803"/>
      <c r="L99" s="803"/>
      <c r="M99" s="803"/>
      <c r="N99" s="803"/>
    </row>
    <row r="100" spans="1:14" s="164" customFormat="1" ht="22.5" x14ac:dyDescent="0.2">
      <c r="A100" s="95">
        <v>566.84</v>
      </c>
      <c r="B100" s="38" t="s">
        <v>179</v>
      </c>
      <c r="C100" s="25" t="s">
        <v>145</v>
      </c>
      <c r="D100" s="2416" t="s">
        <v>146</v>
      </c>
      <c r="E100" s="2015">
        <v>631.57000000000005</v>
      </c>
      <c r="F100" s="2029">
        <v>0</v>
      </c>
      <c r="G100" s="2017"/>
      <c r="H100" s="2018">
        <f t="shared" si="1"/>
        <v>631.57000000000005</v>
      </c>
      <c r="I100" s="803"/>
      <c r="K100" s="803"/>
      <c r="L100" s="803"/>
      <c r="M100" s="803"/>
      <c r="N100" s="803"/>
    </row>
    <row r="101" spans="1:14" s="164" customFormat="1" x14ac:dyDescent="0.2">
      <c r="A101" s="95">
        <v>1627.65</v>
      </c>
      <c r="B101" s="38" t="s">
        <v>179</v>
      </c>
      <c r="C101" s="25" t="s">
        <v>147</v>
      </c>
      <c r="D101" s="2416" t="s">
        <v>148</v>
      </c>
      <c r="E101" s="2015">
        <v>1586.41</v>
      </c>
      <c r="F101" s="2029">
        <v>75.010000000000005</v>
      </c>
      <c r="G101" s="2017"/>
      <c r="H101" s="2018">
        <f t="shared" si="1"/>
        <v>1661.42</v>
      </c>
      <c r="I101" s="803"/>
      <c r="K101" s="803"/>
      <c r="L101" s="803"/>
      <c r="M101" s="803"/>
      <c r="N101" s="803"/>
    </row>
    <row r="102" spans="1:14" s="164" customFormat="1" ht="22.5" x14ac:dyDescent="0.2">
      <c r="A102" s="95">
        <v>1087.3699999999999</v>
      </c>
      <c r="B102" s="38" t="s">
        <v>179</v>
      </c>
      <c r="C102" s="25" t="s">
        <v>149</v>
      </c>
      <c r="D102" s="50" t="s">
        <v>212</v>
      </c>
      <c r="E102" s="2015">
        <v>1137.3499999999999</v>
      </c>
      <c r="F102" s="2029">
        <v>5.57</v>
      </c>
      <c r="G102" s="2017"/>
      <c r="H102" s="2018">
        <f t="shared" si="1"/>
        <v>1142.9199999999998</v>
      </c>
      <c r="I102" s="803"/>
      <c r="K102" s="803"/>
      <c r="L102" s="803"/>
      <c r="M102" s="803"/>
      <c r="N102" s="803"/>
    </row>
    <row r="103" spans="1:14" s="164" customFormat="1" ht="22.5" x14ac:dyDescent="0.2">
      <c r="A103" s="103">
        <v>9122.57</v>
      </c>
      <c r="B103" s="38" t="s">
        <v>179</v>
      </c>
      <c r="C103" s="25" t="s">
        <v>150</v>
      </c>
      <c r="D103" s="2416" t="s">
        <v>167</v>
      </c>
      <c r="E103" s="2015">
        <v>8364.92</v>
      </c>
      <c r="F103" s="2029">
        <v>728</v>
      </c>
      <c r="G103" s="2017"/>
      <c r="H103" s="2018">
        <f t="shared" si="1"/>
        <v>9092.92</v>
      </c>
      <c r="I103" s="803"/>
      <c r="K103" s="803"/>
      <c r="L103" s="803"/>
      <c r="M103" s="803"/>
      <c r="N103" s="803"/>
    </row>
    <row r="104" spans="1:14" s="164" customFormat="1" ht="23.25" thickBot="1" x14ac:dyDescent="0.25">
      <c r="A104" s="94">
        <v>9172.41</v>
      </c>
      <c r="B104" s="135" t="s">
        <v>179</v>
      </c>
      <c r="C104" s="136" t="s">
        <v>173</v>
      </c>
      <c r="D104" s="137" t="s">
        <v>213</v>
      </c>
      <c r="E104" s="2030">
        <v>12128.19</v>
      </c>
      <c r="F104" s="2031">
        <v>0</v>
      </c>
      <c r="G104" s="2032"/>
      <c r="H104" s="2033">
        <f t="shared" si="1"/>
        <v>12128.19</v>
      </c>
      <c r="I104" s="803"/>
      <c r="K104" s="803"/>
      <c r="L104" s="803"/>
      <c r="M104" s="803"/>
      <c r="N104" s="803"/>
    </row>
    <row r="105" spans="1:14" s="164" customFormat="1" x14ac:dyDescent="0.2">
      <c r="B105" s="956"/>
      <c r="F105" s="803"/>
      <c r="H105" s="1923"/>
      <c r="I105" s="803"/>
      <c r="K105" s="803"/>
      <c r="L105" s="803"/>
      <c r="M105" s="803"/>
      <c r="N105" s="803"/>
    </row>
    <row r="106" spans="1:14" s="164" customFormat="1" ht="15.75" customHeight="1" x14ac:dyDescent="0.2">
      <c r="B106" s="132" t="s">
        <v>1460</v>
      </c>
      <c r="C106" s="132"/>
      <c r="D106" s="132"/>
      <c r="E106" s="2249"/>
      <c r="F106" s="132"/>
      <c r="G106" s="132"/>
      <c r="H106" s="132"/>
      <c r="I106" s="803"/>
      <c r="K106" s="803"/>
      <c r="L106" s="803"/>
      <c r="M106" s="803"/>
      <c r="N106" s="803"/>
    </row>
    <row r="107" spans="1:14" s="164" customFormat="1" ht="12" thickBot="1" x14ac:dyDescent="0.25">
      <c r="B107" s="5"/>
      <c r="C107" s="5"/>
      <c r="D107" s="5"/>
      <c r="E107" s="43"/>
      <c r="F107" s="43"/>
      <c r="G107" s="810" t="s">
        <v>171</v>
      </c>
      <c r="H107" s="55"/>
      <c r="I107" s="803"/>
      <c r="K107" s="803"/>
      <c r="L107" s="803"/>
      <c r="M107" s="803"/>
      <c r="N107" s="803"/>
    </row>
    <row r="108" spans="1:14" s="164" customFormat="1" ht="11.25" customHeight="1" x14ac:dyDescent="0.2">
      <c r="A108" s="2613" t="s">
        <v>1497</v>
      </c>
      <c r="B108" s="2629" t="s">
        <v>172</v>
      </c>
      <c r="C108" s="2631" t="s">
        <v>197</v>
      </c>
      <c r="D108" s="2641" t="s">
        <v>187</v>
      </c>
      <c r="E108" s="2619" t="s">
        <v>1641</v>
      </c>
      <c r="F108" s="2609" t="s">
        <v>1498</v>
      </c>
      <c r="G108" s="2621" t="s">
        <v>192</v>
      </c>
      <c r="H108" s="803"/>
      <c r="I108" s="803"/>
      <c r="K108" s="803"/>
      <c r="L108" s="803"/>
      <c r="M108" s="803"/>
      <c r="N108" s="803"/>
    </row>
    <row r="109" spans="1:14" s="164" customFormat="1" ht="16.5" customHeight="1" thickBot="1" x14ac:dyDescent="0.25">
      <c r="A109" s="2614"/>
      <c r="B109" s="2639"/>
      <c r="C109" s="2640"/>
      <c r="D109" s="2642"/>
      <c r="E109" s="2620"/>
      <c r="F109" s="2610"/>
      <c r="G109" s="2622"/>
      <c r="H109" s="803"/>
      <c r="I109" s="803"/>
      <c r="K109" s="803"/>
      <c r="L109" s="803"/>
      <c r="M109" s="803"/>
      <c r="N109" s="803"/>
    </row>
    <row r="110" spans="1:14" s="164" customFormat="1" ht="12" thickBot="1" x14ac:dyDescent="0.25">
      <c r="A110" s="71">
        <v>6450</v>
      </c>
      <c r="B110" s="66" t="s">
        <v>178</v>
      </c>
      <c r="C110" s="70" t="s">
        <v>175</v>
      </c>
      <c r="D110" s="65" t="s">
        <v>180</v>
      </c>
      <c r="E110" s="71">
        <f>E111+E121+E134+E128</f>
        <v>5750</v>
      </c>
      <c r="F110" s="71">
        <f>+F111+F121+F128+F134</f>
        <v>5750</v>
      </c>
      <c r="G110" s="79" t="s">
        <v>173</v>
      </c>
      <c r="H110" s="803"/>
      <c r="I110" s="803"/>
      <c r="K110" s="803"/>
      <c r="L110" s="803"/>
      <c r="M110" s="803"/>
      <c r="N110" s="803"/>
    </row>
    <row r="111" spans="1:14" s="164" customFormat="1" x14ac:dyDescent="0.2">
      <c r="A111" s="89">
        <v>1080</v>
      </c>
      <c r="B111" s="15" t="s">
        <v>179</v>
      </c>
      <c r="C111" s="15" t="s">
        <v>173</v>
      </c>
      <c r="D111" s="16" t="s">
        <v>168</v>
      </c>
      <c r="E111" s="1601">
        <f>SUM(E112:E120)</f>
        <v>680</v>
      </c>
      <c r="F111" s="97">
        <f>SUM(F112:F120)</f>
        <v>680</v>
      </c>
      <c r="G111" s="53"/>
      <c r="H111" s="803"/>
      <c r="I111" s="803"/>
      <c r="K111" s="803"/>
      <c r="L111" s="803"/>
      <c r="M111" s="803"/>
      <c r="N111" s="803"/>
    </row>
    <row r="112" spans="1:14" s="164" customFormat="1" x14ac:dyDescent="0.2">
      <c r="A112" s="95">
        <v>50</v>
      </c>
      <c r="B112" s="20" t="s">
        <v>190</v>
      </c>
      <c r="C112" s="21" t="s">
        <v>246</v>
      </c>
      <c r="D112" s="22" t="s">
        <v>232</v>
      </c>
      <c r="E112" s="1618">
        <v>100</v>
      </c>
      <c r="F112" s="99">
        <v>100</v>
      </c>
      <c r="G112" s="48"/>
      <c r="H112" s="803"/>
      <c r="I112" s="803"/>
      <c r="K112" s="803"/>
      <c r="L112" s="803"/>
      <c r="M112" s="803"/>
      <c r="N112" s="803"/>
    </row>
    <row r="113" spans="1:14" s="164" customFormat="1" x14ac:dyDescent="0.2">
      <c r="A113" s="95">
        <v>250</v>
      </c>
      <c r="B113" s="20" t="s">
        <v>190</v>
      </c>
      <c r="C113" s="21" t="s">
        <v>247</v>
      </c>
      <c r="D113" s="22" t="s">
        <v>233</v>
      </c>
      <c r="E113" s="1618">
        <v>250</v>
      </c>
      <c r="F113" s="99">
        <v>250</v>
      </c>
      <c r="G113" s="48"/>
      <c r="H113" s="803"/>
      <c r="I113" s="803"/>
      <c r="K113" s="803"/>
      <c r="L113" s="803"/>
      <c r="M113" s="803"/>
      <c r="N113" s="803"/>
    </row>
    <row r="114" spans="1:14" s="164" customFormat="1" ht="12" thickBot="1" x14ac:dyDescent="0.25">
      <c r="A114" s="94">
        <v>200</v>
      </c>
      <c r="B114" s="849" t="s">
        <v>190</v>
      </c>
      <c r="C114" s="1186" t="s">
        <v>248</v>
      </c>
      <c r="D114" s="1854" t="s">
        <v>234</v>
      </c>
      <c r="E114" s="1649">
        <v>200</v>
      </c>
      <c r="F114" s="98">
        <v>200</v>
      </c>
      <c r="G114" s="158"/>
      <c r="H114" s="803"/>
      <c r="I114" s="803"/>
      <c r="K114" s="803"/>
      <c r="L114" s="803"/>
      <c r="M114" s="803"/>
      <c r="N114" s="803"/>
    </row>
    <row r="115" spans="1:14" s="976" customFormat="1" ht="12" thickBot="1" x14ac:dyDescent="0.25">
      <c r="A115" s="164"/>
      <c r="B115" s="5"/>
      <c r="C115" s="5"/>
      <c r="D115" s="5"/>
      <c r="E115" s="43"/>
      <c r="F115" s="43"/>
      <c r="G115" s="810" t="s">
        <v>171</v>
      </c>
    </row>
    <row r="116" spans="1:14" s="976" customFormat="1" x14ac:dyDescent="0.2">
      <c r="A116" s="2613" t="s">
        <v>1497</v>
      </c>
      <c r="B116" s="2629" t="s">
        <v>172</v>
      </c>
      <c r="C116" s="2631" t="s">
        <v>197</v>
      </c>
      <c r="D116" s="2641" t="s">
        <v>187</v>
      </c>
      <c r="E116" s="2619" t="s">
        <v>1641</v>
      </c>
      <c r="F116" s="2609" t="s">
        <v>1498</v>
      </c>
      <c r="G116" s="2621" t="s">
        <v>192</v>
      </c>
    </row>
    <row r="117" spans="1:14" s="976" customFormat="1" ht="12" thickBot="1" x14ac:dyDescent="0.25">
      <c r="A117" s="2614"/>
      <c r="B117" s="2639"/>
      <c r="C117" s="2640"/>
      <c r="D117" s="2642"/>
      <c r="E117" s="2620"/>
      <c r="F117" s="2610"/>
      <c r="G117" s="2622"/>
    </row>
    <row r="118" spans="1:14" s="976" customFormat="1" x14ac:dyDescent="0.2">
      <c r="A118" s="2331" t="s">
        <v>1940</v>
      </c>
      <c r="B118" s="2332" t="s">
        <v>178</v>
      </c>
      <c r="C118" s="2333" t="s">
        <v>175</v>
      </c>
      <c r="D118" s="2334" t="s">
        <v>180</v>
      </c>
      <c r="E118" s="2335" t="s">
        <v>433</v>
      </c>
      <c r="F118" s="2336" t="s">
        <v>433</v>
      </c>
      <c r="G118" s="496" t="s">
        <v>173</v>
      </c>
    </row>
    <row r="119" spans="1:14" s="164" customFormat="1" x14ac:dyDescent="0.2">
      <c r="A119" s="151">
        <v>80</v>
      </c>
      <c r="B119" s="150" t="s">
        <v>190</v>
      </c>
      <c r="C119" s="1840" t="s">
        <v>249</v>
      </c>
      <c r="D119" s="2297" t="s">
        <v>235</v>
      </c>
      <c r="E119" s="1906">
        <v>80</v>
      </c>
      <c r="F119" s="152">
        <v>80</v>
      </c>
      <c r="G119" s="54"/>
      <c r="H119" s="803"/>
      <c r="I119" s="803"/>
      <c r="K119" s="803"/>
      <c r="L119" s="803"/>
      <c r="M119" s="803"/>
      <c r="N119" s="803"/>
    </row>
    <row r="120" spans="1:14" s="164" customFormat="1" x14ac:dyDescent="0.2">
      <c r="A120" s="95">
        <v>50</v>
      </c>
      <c r="B120" s="20" t="s">
        <v>190</v>
      </c>
      <c r="C120" s="21" t="s">
        <v>250</v>
      </c>
      <c r="D120" s="22" t="s">
        <v>236</v>
      </c>
      <c r="E120" s="1618">
        <v>50</v>
      </c>
      <c r="F120" s="99">
        <v>50</v>
      </c>
      <c r="G120" s="48"/>
      <c r="H120" s="803"/>
      <c r="I120" s="803"/>
      <c r="K120" s="803"/>
      <c r="L120" s="803"/>
      <c r="M120" s="803"/>
      <c r="N120" s="803"/>
    </row>
    <row r="121" spans="1:14" s="164" customFormat="1" x14ac:dyDescent="0.2">
      <c r="A121" s="96">
        <v>1700</v>
      </c>
      <c r="B121" s="17" t="s">
        <v>179</v>
      </c>
      <c r="C121" s="18" t="s">
        <v>173</v>
      </c>
      <c r="D121" s="19" t="s">
        <v>169</v>
      </c>
      <c r="E121" s="1658">
        <f>SUM(E122:E127)</f>
        <v>1400</v>
      </c>
      <c r="F121" s="100">
        <f>SUM(F122:F127)</f>
        <v>1400</v>
      </c>
      <c r="G121" s="54"/>
      <c r="H121" s="803"/>
      <c r="I121" s="803"/>
      <c r="K121" s="803"/>
      <c r="L121" s="803"/>
      <c r="M121" s="803"/>
      <c r="N121" s="803"/>
    </row>
    <row r="122" spans="1:14" s="164" customFormat="1" x14ac:dyDescent="0.2">
      <c r="A122" s="95">
        <v>100</v>
      </c>
      <c r="B122" s="20" t="s">
        <v>190</v>
      </c>
      <c r="C122" s="21" t="s">
        <v>251</v>
      </c>
      <c r="D122" s="22" t="s">
        <v>237</v>
      </c>
      <c r="E122" s="1618">
        <v>100</v>
      </c>
      <c r="F122" s="99">
        <v>100</v>
      </c>
      <c r="G122" s="48"/>
      <c r="H122" s="803"/>
      <c r="I122" s="803"/>
      <c r="K122" s="803"/>
      <c r="L122" s="803"/>
      <c r="M122" s="803"/>
      <c r="N122" s="803"/>
    </row>
    <row r="123" spans="1:14" s="164" customFormat="1" x14ac:dyDescent="0.2">
      <c r="A123" s="95">
        <v>100</v>
      </c>
      <c r="B123" s="20" t="s">
        <v>190</v>
      </c>
      <c r="C123" s="21" t="s">
        <v>252</v>
      </c>
      <c r="D123" s="22" t="s">
        <v>238</v>
      </c>
      <c r="E123" s="1618">
        <v>100</v>
      </c>
      <c r="F123" s="99">
        <v>100</v>
      </c>
      <c r="G123" s="48"/>
      <c r="H123" s="803"/>
      <c r="I123" s="803"/>
      <c r="K123" s="803"/>
      <c r="L123" s="803"/>
      <c r="M123" s="803"/>
      <c r="N123" s="803"/>
    </row>
    <row r="124" spans="1:14" s="164" customFormat="1" x14ac:dyDescent="0.2">
      <c r="A124" s="151">
        <v>500</v>
      </c>
      <c r="B124" s="150" t="s">
        <v>190</v>
      </c>
      <c r="C124" s="1840" t="s">
        <v>253</v>
      </c>
      <c r="D124" s="1811" t="s">
        <v>239</v>
      </c>
      <c r="E124" s="1906">
        <v>600</v>
      </c>
      <c r="F124" s="152">
        <v>600</v>
      </c>
      <c r="G124" s="813"/>
      <c r="H124" s="803"/>
      <c r="I124" s="803"/>
      <c r="K124" s="803"/>
      <c r="L124" s="803"/>
      <c r="M124" s="803"/>
      <c r="N124" s="803"/>
    </row>
    <row r="125" spans="1:14" s="164" customFormat="1" x14ac:dyDescent="0.2">
      <c r="A125" s="95">
        <v>100</v>
      </c>
      <c r="B125" s="20" t="s">
        <v>190</v>
      </c>
      <c r="C125" s="21" t="s">
        <v>254</v>
      </c>
      <c r="D125" s="22" t="s">
        <v>240</v>
      </c>
      <c r="E125" s="1618">
        <v>100</v>
      </c>
      <c r="F125" s="99">
        <v>100</v>
      </c>
      <c r="G125" s="51"/>
      <c r="H125" s="803"/>
      <c r="I125" s="803"/>
      <c r="K125" s="803"/>
      <c r="L125" s="803"/>
      <c r="M125" s="803"/>
      <c r="N125" s="803"/>
    </row>
    <row r="126" spans="1:14" s="164" customFormat="1" x14ac:dyDescent="0.2">
      <c r="A126" s="151">
        <v>100</v>
      </c>
      <c r="B126" s="150" t="s">
        <v>190</v>
      </c>
      <c r="C126" s="1840" t="s">
        <v>255</v>
      </c>
      <c r="D126" s="2297" t="s">
        <v>270</v>
      </c>
      <c r="E126" s="1906">
        <v>100</v>
      </c>
      <c r="F126" s="152">
        <v>100</v>
      </c>
      <c r="G126" s="813"/>
      <c r="H126" s="803"/>
      <c r="I126" s="803"/>
      <c r="K126" s="803"/>
      <c r="L126" s="803"/>
      <c r="M126" s="803"/>
      <c r="N126" s="803"/>
    </row>
    <row r="127" spans="1:14" s="164" customFormat="1" x14ac:dyDescent="0.2">
      <c r="A127" s="95">
        <v>400</v>
      </c>
      <c r="B127" s="20" t="s">
        <v>190</v>
      </c>
      <c r="C127" s="21" t="s">
        <v>256</v>
      </c>
      <c r="D127" s="23" t="s">
        <v>241</v>
      </c>
      <c r="E127" s="1618">
        <v>400</v>
      </c>
      <c r="F127" s="99">
        <v>400</v>
      </c>
      <c r="G127" s="48"/>
      <c r="H127" s="803"/>
      <c r="I127" s="803"/>
      <c r="K127" s="803"/>
      <c r="L127" s="803"/>
      <c r="M127" s="803"/>
      <c r="N127" s="803"/>
    </row>
    <row r="128" spans="1:14" s="164" customFormat="1" x14ac:dyDescent="0.2">
      <c r="A128" s="112">
        <f>SUM(A129:A133)</f>
        <v>1670</v>
      </c>
      <c r="B128" s="2034" t="s">
        <v>179</v>
      </c>
      <c r="C128" s="630" t="s">
        <v>173</v>
      </c>
      <c r="D128" s="631" t="s">
        <v>203</v>
      </c>
      <c r="E128" s="1616">
        <f>SUM(E129:E133)</f>
        <v>1670</v>
      </c>
      <c r="F128" s="113">
        <f>SUM(F129:F133)</f>
        <v>1670</v>
      </c>
      <c r="G128" s="54"/>
      <c r="H128" s="803"/>
      <c r="I128" s="803"/>
      <c r="K128" s="803"/>
      <c r="L128" s="803"/>
      <c r="M128" s="803"/>
      <c r="N128" s="803"/>
    </row>
    <row r="129" spans="1:14" s="164" customFormat="1" x14ac:dyDescent="0.2">
      <c r="A129" s="95">
        <v>100</v>
      </c>
      <c r="B129" s="20" t="s">
        <v>179</v>
      </c>
      <c r="C129" s="21" t="s">
        <v>257</v>
      </c>
      <c r="D129" s="22" t="s">
        <v>260</v>
      </c>
      <c r="E129" s="1618">
        <v>100</v>
      </c>
      <c r="F129" s="99">
        <v>100</v>
      </c>
      <c r="G129" s="58"/>
      <c r="H129" s="803"/>
      <c r="I129" s="803"/>
      <c r="K129" s="803"/>
      <c r="L129" s="803"/>
      <c r="M129" s="803"/>
      <c r="N129" s="803"/>
    </row>
    <row r="130" spans="1:14" s="164" customFormat="1" x14ac:dyDescent="0.2">
      <c r="A130" s="95">
        <v>500</v>
      </c>
      <c r="B130" s="20" t="s">
        <v>179</v>
      </c>
      <c r="C130" s="21" t="s">
        <v>258</v>
      </c>
      <c r="D130" s="22" t="s">
        <v>243</v>
      </c>
      <c r="E130" s="1618">
        <v>500</v>
      </c>
      <c r="F130" s="99">
        <v>500</v>
      </c>
      <c r="G130" s="58"/>
      <c r="H130" s="803"/>
      <c r="I130" s="803"/>
      <c r="K130" s="803"/>
      <c r="L130" s="803"/>
      <c r="M130" s="803"/>
      <c r="N130" s="803"/>
    </row>
    <row r="131" spans="1:14" s="164" customFormat="1" x14ac:dyDescent="0.2">
      <c r="A131" s="95">
        <v>500</v>
      </c>
      <c r="B131" s="20" t="s">
        <v>179</v>
      </c>
      <c r="C131" s="21" t="s">
        <v>261</v>
      </c>
      <c r="D131" s="22" t="s">
        <v>259</v>
      </c>
      <c r="E131" s="1618">
        <v>500</v>
      </c>
      <c r="F131" s="99">
        <v>500</v>
      </c>
      <c r="G131" s="58"/>
      <c r="H131" s="803"/>
      <c r="I131" s="803"/>
      <c r="K131" s="803"/>
      <c r="L131" s="803"/>
      <c r="M131" s="803"/>
      <c r="N131" s="803"/>
    </row>
    <row r="132" spans="1:14" s="164" customFormat="1" ht="22.5" x14ac:dyDescent="0.2">
      <c r="A132" s="95">
        <v>500</v>
      </c>
      <c r="B132" s="20" t="s">
        <v>179</v>
      </c>
      <c r="C132" s="21" t="s">
        <v>262</v>
      </c>
      <c r="D132" s="22" t="s">
        <v>244</v>
      </c>
      <c r="E132" s="1618">
        <v>500</v>
      </c>
      <c r="F132" s="99">
        <v>500</v>
      </c>
      <c r="G132" s="58"/>
      <c r="H132" s="803"/>
      <c r="I132" s="803"/>
      <c r="K132" s="803"/>
      <c r="L132" s="803"/>
      <c r="M132" s="803"/>
      <c r="N132" s="803"/>
    </row>
    <row r="133" spans="1:14" s="164" customFormat="1" x14ac:dyDescent="0.2">
      <c r="A133" s="95">
        <v>70</v>
      </c>
      <c r="B133" s="20" t="s">
        <v>179</v>
      </c>
      <c r="C133" s="21" t="s">
        <v>263</v>
      </c>
      <c r="D133" s="22" t="s">
        <v>245</v>
      </c>
      <c r="E133" s="1618">
        <v>70</v>
      </c>
      <c r="F133" s="99">
        <v>70</v>
      </c>
      <c r="G133" s="58"/>
      <c r="H133" s="803"/>
      <c r="I133" s="803"/>
      <c r="K133" s="803"/>
      <c r="L133" s="803"/>
      <c r="M133" s="803"/>
      <c r="N133" s="803"/>
    </row>
    <row r="134" spans="1:14" s="164" customFormat="1" x14ac:dyDescent="0.2">
      <c r="A134" s="179">
        <f>SUM(A135:A135)</f>
        <v>2000</v>
      </c>
      <c r="B134" s="2035" t="s">
        <v>170</v>
      </c>
      <c r="C134" s="2036" t="s">
        <v>173</v>
      </c>
      <c r="D134" s="2037" t="s">
        <v>176</v>
      </c>
      <c r="E134" s="1662">
        <f>SUM(E135:E135)</f>
        <v>2000</v>
      </c>
      <c r="F134" s="180">
        <f>SUM(F135:F135)</f>
        <v>2000</v>
      </c>
      <c r="G134" s="51"/>
      <c r="H134" s="803"/>
      <c r="I134" s="803"/>
      <c r="K134" s="803"/>
      <c r="L134" s="803"/>
      <c r="M134" s="803"/>
      <c r="N134" s="803"/>
    </row>
    <row r="135" spans="1:14" s="164" customFormat="1" ht="12" thickBot="1" x14ac:dyDescent="0.25">
      <c r="A135" s="181">
        <v>2000</v>
      </c>
      <c r="B135" s="1360" t="s">
        <v>190</v>
      </c>
      <c r="C135" s="1361" t="s">
        <v>264</v>
      </c>
      <c r="D135" s="2038" t="s">
        <v>242</v>
      </c>
      <c r="E135" s="1613">
        <v>2000</v>
      </c>
      <c r="F135" s="182">
        <v>2000</v>
      </c>
      <c r="G135" s="76"/>
      <c r="H135" s="803"/>
      <c r="I135" s="803"/>
      <c r="K135" s="803"/>
      <c r="L135" s="803"/>
      <c r="M135" s="803"/>
      <c r="N135" s="803"/>
    </row>
    <row r="136" spans="1:14" s="164" customFormat="1" x14ac:dyDescent="0.2">
      <c r="B136" s="956"/>
      <c r="F136" s="1891"/>
      <c r="H136" s="1923"/>
      <c r="I136" s="803"/>
      <c r="K136" s="803"/>
      <c r="L136" s="803"/>
      <c r="M136" s="803"/>
      <c r="N136" s="803"/>
    </row>
    <row r="137" spans="1:14" s="164" customFormat="1" ht="15.75" customHeight="1" x14ac:dyDescent="0.2">
      <c r="B137" s="132" t="s">
        <v>1461</v>
      </c>
      <c r="C137" s="132"/>
      <c r="D137" s="132"/>
      <c r="E137" s="2249"/>
      <c r="F137" s="132"/>
      <c r="G137" s="132"/>
      <c r="H137" s="132"/>
      <c r="I137" s="803"/>
      <c r="K137" s="803"/>
      <c r="L137" s="803"/>
      <c r="M137" s="803"/>
      <c r="N137" s="803"/>
    </row>
    <row r="138" spans="1:14" s="164" customFormat="1" ht="12" thickBot="1" x14ac:dyDescent="0.25">
      <c r="B138" s="5"/>
      <c r="C138" s="5"/>
      <c r="D138" s="5"/>
      <c r="E138" s="43"/>
      <c r="F138" s="43"/>
      <c r="G138" s="43" t="s">
        <v>171</v>
      </c>
      <c r="H138" s="55"/>
      <c r="I138" s="803"/>
      <c r="K138" s="803"/>
      <c r="L138" s="803"/>
      <c r="M138" s="803"/>
      <c r="N138" s="803"/>
    </row>
    <row r="139" spans="1:14" s="164" customFormat="1" ht="11.25" customHeight="1" x14ac:dyDescent="0.2">
      <c r="A139" s="2613" t="s">
        <v>1497</v>
      </c>
      <c r="B139" s="2629" t="s">
        <v>172</v>
      </c>
      <c r="C139" s="2631" t="s">
        <v>198</v>
      </c>
      <c r="D139" s="2641" t="s">
        <v>194</v>
      </c>
      <c r="E139" s="2619" t="s">
        <v>1641</v>
      </c>
      <c r="F139" s="2609" t="s">
        <v>1498</v>
      </c>
      <c r="G139" s="2621" t="s">
        <v>192</v>
      </c>
      <c r="H139" s="803"/>
      <c r="I139" s="976"/>
      <c r="J139" s="2039"/>
      <c r="K139" s="976"/>
      <c r="L139" s="976"/>
      <c r="M139" s="803"/>
      <c r="N139" s="803"/>
    </row>
    <row r="140" spans="1:14" s="164" customFormat="1" ht="18" customHeight="1" thickBot="1" x14ac:dyDescent="0.25">
      <c r="A140" s="2614"/>
      <c r="B140" s="2639"/>
      <c r="C140" s="2640"/>
      <c r="D140" s="2642"/>
      <c r="E140" s="2620"/>
      <c r="F140" s="2610"/>
      <c r="G140" s="2622"/>
      <c r="H140" s="803"/>
      <c r="I140" s="976"/>
      <c r="J140" s="976"/>
      <c r="K140" s="976"/>
      <c r="L140" s="976"/>
      <c r="M140" s="803"/>
      <c r="N140" s="803"/>
    </row>
    <row r="141" spans="1:14" s="164" customFormat="1" ht="15" customHeight="1" thickBot="1" x14ac:dyDescent="0.25">
      <c r="A141" s="67">
        <f>A142+A158+A153</f>
        <v>26999.71</v>
      </c>
      <c r="B141" s="66" t="s">
        <v>178</v>
      </c>
      <c r="C141" s="70" t="s">
        <v>175</v>
      </c>
      <c r="D141" s="66" t="s">
        <v>180</v>
      </c>
      <c r="E141" s="67">
        <f>E142+E158+E153</f>
        <v>21994.15</v>
      </c>
      <c r="F141" s="67">
        <f>+F142+F153+F158</f>
        <v>21994.15</v>
      </c>
      <c r="G141" s="1418" t="s">
        <v>173</v>
      </c>
      <c r="H141" s="1423"/>
      <c r="I141" s="1479"/>
      <c r="J141" s="1479"/>
      <c r="K141" s="1412"/>
      <c r="L141" s="976"/>
      <c r="M141" s="803"/>
      <c r="N141" s="803"/>
    </row>
    <row r="142" spans="1:14" s="164" customFormat="1" ht="15" customHeight="1" x14ac:dyDescent="0.2">
      <c r="A142" s="1504">
        <v>1870</v>
      </c>
      <c r="B142" s="1892" t="s">
        <v>179</v>
      </c>
      <c r="C142" s="155" t="s">
        <v>173</v>
      </c>
      <c r="D142" s="138" t="s">
        <v>205</v>
      </c>
      <c r="E142" s="1657">
        <v>1880</v>
      </c>
      <c r="F142" s="156">
        <f>SUM(F143:F152)</f>
        <v>4980</v>
      </c>
      <c r="G142" s="578"/>
      <c r="H142" s="803"/>
      <c r="I142" s="1479"/>
      <c r="J142" s="1479"/>
      <c r="K142" s="1412"/>
      <c r="L142" s="976"/>
      <c r="M142" s="803"/>
      <c r="N142" s="803"/>
    </row>
    <row r="143" spans="1:14" s="164" customFormat="1" x14ac:dyDescent="0.2">
      <c r="A143" s="1433">
        <v>200</v>
      </c>
      <c r="B143" s="20" t="s">
        <v>178</v>
      </c>
      <c r="C143" s="33" t="s">
        <v>278</v>
      </c>
      <c r="D143" s="139" t="s">
        <v>265</v>
      </c>
      <c r="E143" s="1618">
        <v>200</v>
      </c>
      <c r="F143" s="99">
        <v>200</v>
      </c>
      <c r="G143" s="1503"/>
      <c r="H143" s="803"/>
      <c r="I143" s="1479"/>
      <c r="J143" s="1479"/>
      <c r="K143" s="1412"/>
      <c r="L143" s="976"/>
      <c r="M143" s="803"/>
      <c r="N143" s="803"/>
    </row>
    <row r="144" spans="1:14" s="164" customFormat="1" x14ac:dyDescent="0.2">
      <c r="A144" s="1433">
        <v>200</v>
      </c>
      <c r="B144" s="20" t="s">
        <v>178</v>
      </c>
      <c r="C144" s="21" t="s">
        <v>279</v>
      </c>
      <c r="D144" s="32" t="s">
        <v>240</v>
      </c>
      <c r="E144" s="1618">
        <v>400</v>
      </c>
      <c r="F144" s="99">
        <v>400</v>
      </c>
      <c r="G144" s="1073"/>
      <c r="H144" s="803"/>
      <c r="I144" s="1479"/>
      <c r="J144" s="1479"/>
      <c r="K144" s="1412"/>
      <c r="L144" s="976"/>
      <c r="M144" s="803"/>
      <c r="N144" s="803"/>
    </row>
    <row r="145" spans="1:14" s="164" customFormat="1" ht="33.75" x14ac:dyDescent="0.2">
      <c r="A145" s="1433">
        <v>50</v>
      </c>
      <c r="B145" s="20" t="s">
        <v>178</v>
      </c>
      <c r="C145" s="160" t="s">
        <v>284</v>
      </c>
      <c r="D145" s="159" t="s">
        <v>308</v>
      </c>
      <c r="E145" s="1618">
        <v>50</v>
      </c>
      <c r="F145" s="99">
        <v>50</v>
      </c>
      <c r="G145" s="1073"/>
      <c r="H145" s="803"/>
      <c r="I145" s="1479"/>
      <c r="J145" s="1479"/>
      <c r="K145" s="1412"/>
      <c r="L145" s="976"/>
      <c r="M145" s="803"/>
      <c r="N145" s="803"/>
    </row>
    <row r="146" spans="1:14" s="164" customFormat="1" ht="22.5" x14ac:dyDescent="0.2">
      <c r="A146" s="1433">
        <v>20</v>
      </c>
      <c r="B146" s="20" t="s">
        <v>178</v>
      </c>
      <c r="C146" s="160" t="s">
        <v>285</v>
      </c>
      <c r="D146" s="159" t="s">
        <v>307</v>
      </c>
      <c r="E146" s="1618">
        <v>100</v>
      </c>
      <c r="F146" s="99">
        <v>100</v>
      </c>
      <c r="G146" s="1073"/>
      <c r="H146" s="803"/>
      <c r="I146" s="1479"/>
      <c r="J146" s="1479"/>
      <c r="K146" s="1412"/>
      <c r="L146" s="976"/>
      <c r="M146" s="803"/>
      <c r="N146" s="803"/>
    </row>
    <row r="147" spans="1:14" s="164" customFormat="1" x14ac:dyDescent="0.2">
      <c r="A147" s="1433">
        <v>30</v>
      </c>
      <c r="B147" s="20" t="s">
        <v>178</v>
      </c>
      <c r="C147" s="1501" t="s">
        <v>280</v>
      </c>
      <c r="D147" s="159" t="s">
        <v>266</v>
      </c>
      <c r="E147" s="1618">
        <v>30</v>
      </c>
      <c r="F147" s="99">
        <v>30</v>
      </c>
      <c r="G147" s="1073"/>
      <c r="H147" s="803"/>
      <c r="I147" s="1479"/>
      <c r="J147" s="1479"/>
      <c r="K147" s="1412"/>
      <c r="L147" s="976"/>
      <c r="M147" s="803"/>
      <c r="N147" s="803"/>
    </row>
    <row r="148" spans="1:14" s="164" customFormat="1" ht="33.75" x14ac:dyDescent="0.2">
      <c r="A148" s="1433">
        <v>100</v>
      </c>
      <c r="B148" s="20" t="s">
        <v>178</v>
      </c>
      <c r="C148" s="1501" t="s">
        <v>1691</v>
      </c>
      <c r="D148" s="159" t="s">
        <v>1692</v>
      </c>
      <c r="E148" s="1618">
        <v>100</v>
      </c>
      <c r="F148" s="99">
        <v>100</v>
      </c>
      <c r="G148" s="1073"/>
      <c r="H148" s="803"/>
      <c r="I148" s="1479"/>
      <c r="J148" s="1479"/>
      <c r="K148" s="1412"/>
      <c r="L148" s="976"/>
      <c r="M148" s="803"/>
      <c r="N148" s="803"/>
    </row>
    <row r="149" spans="1:14" s="164" customFormat="1" ht="22.5" x14ac:dyDescent="0.2">
      <c r="A149" s="1433">
        <v>500</v>
      </c>
      <c r="B149" s="20" t="s">
        <v>178</v>
      </c>
      <c r="C149" s="1501" t="s">
        <v>298</v>
      </c>
      <c r="D149" s="159" t="s">
        <v>283</v>
      </c>
      <c r="E149" s="1618">
        <v>500</v>
      </c>
      <c r="F149" s="99">
        <v>500</v>
      </c>
      <c r="G149" s="1073"/>
      <c r="H149" s="803"/>
      <c r="I149" s="1479"/>
      <c r="J149" s="1479"/>
      <c r="K149" s="1412"/>
      <c r="L149" s="976"/>
      <c r="M149" s="803"/>
      <c r="N149" s="803"/>
    </row>
    <row r="150" spans="1:14" s="164" customFormat="1" ht="22.5" x14ac:dyDescent="0.2">
      <c r="A150" s="1433">
        <v>500</v>
      </c>
      <c r="B150" s="20" t="s">
        <v>178</v>
      </c>
      <c r="C150" s="1501" t="s">
        <v>281</v>
      </c>
      <c r="D150" s="159" t="s">
        <v>309</v>
      </c>
      <c r="E150" s="1618">
        <v>500</v>
      </c>
      <c r="F150" s="99">
        <v>500</v>
      </c>
      <c r="G150" s="2498"/>
      <c r="H150" s="803"/>
      <c r="I150" s="976"/>
      <c r="J150" s="976"/>
      <c r="K150" s="976"/>
      <c r="L150" s="976"/>
      <c r="M150" s="803"/>
      <c r="N150" s="803"/>
    </row>
    <row r="151" spans="1:14" s="164" customFormat="1" ht="22.5" x14ac:dyDescent="0.2">
      <c r="A151" s="1433">
        <v>0</v>
      </c>
      <c r="B151" s="20" t="s">
        <v>178</v>
      </c>
      <c r="C151" s="2040" t="s">
        <v>1693</v>
      </c>
      <c r="D151" s="159" t="s">
        <v>1694</v>
      </c>
      <c r="E151" s="1618">
        <v>100</v>
      </c>
      <c r="F151" s="99">
        <v>100</v>
      </c>
      <c r="G151" s="2498" t="s">
        <v>1695</v>
      </c>
      <c r="H151" s="803"/>
      <c r="I151" s="976"/>
      <c r="J151" s="976"/>
      <c r="K151" s="976"/>
      <c r="L151" s="976"/>
      <c r="M151" s="803"/>
      <c r="N151" s="803"/>
    </row>
    <row r="152" spans="1:14" s="164" customFormat="1" ht="22.5" x14ac:dyDescent="0.2">
      <c r="A152" s="1433">
        <v>0</v>
      </c>
      <c r="B152" s="20" t="s">
        <v>178</v>
      </c>
      <c r="C152" s="2040" t="s">
        <v>1696</v>
      </c>
      <c r="D152" s="159" t="s">
        <v>1697</v>
      </c>
      <c r="E152" s="1618">
        <v>3000</v>
      </c>
      <c r="F152" s="99">
        <v>3000</v>
      </c>
      <c r="G152" s="2498" t="s">
        <v>1695</v>
      </c>
      <c r="H152" s="803"/>
      <c r="I152" s="976"/>
      <c r="J152" s="976"/>
      <c r="K152" s="976"/>
      <c r="L152" s="976"/>
      <c r="M152" s="803"/>
      <c r="N152" s="803"/>
    </row>
    <row r="153" spans="1:14" s="164" customFormat="1" ht="22.5" x14ac:dyDescent="0.2">
      <c r="A153" s="1505">
        <v>2129.71</v>
      </c>
      <c r="B153" s="1893" t="s">
        <v>179</v>
      </c>
      <c r="C153" s="141" t="s">
        <v>173</v>
      </c>
      <c r="D153" s="140" t="s">
        <v>206</v>
      </c>
      <c r="E153" s="1658">
        <f>SUM(E154:E157)</f>
        <v>1764.15</v>
      </c>
      <c r="F153" s="100">
        <f>SUM(F154:F157)</f>
        <v>1764.15</v>
      </c>
      <c r="G153" s="2041"/>
      <c r="H153" s="803"/>
      <c r="I153" s="976"/>
      <c r="J153" s="976"/>
      <c r="K153" s="976"/>
      <c r="L153" s="976"/>
      <c r="M153" s="803"/>
      <c r="N153" s="803"/>
    </row>
    <row r="154" spans="1:14" s="164" customFormat="1" ht="33.75" x14ac:dyDescent="0.2">
      <c r="A154" s="1506">
        <v>178.315</v>
      </c>
      <c r="B154" s="20" t="s">
        <v>178</v>
      </c>
      <c r="C154" s="2040" t="s">
        <v>1698</v>
      </c>
      <c r="D154" s="2042" t="s">
        <v>299</v>
      </c>
      <c r="E154" s="1659">
        <v>178.32</v>
      </c>
      <c r="F154" s="183">
        <v>178.32</v>
      </c>
      <c r="G154" s="2043"/>
      <c r="H154" s="803"/>
      <c r="I154" s="1412"/>
      <c r="J154" s="976"/>
      <c r="K154" s="976"/>
      <c r="L154" s="976"/>
      <c r="M154" s="803"/>
      <c r="N154" s="803"/>
    </row>
    <row r="155" spans="1:14" s="164" customFormat="1" ht="33.75" x14ac:dyDescent="0.2">
      <c r="A155" s="1506">
        <v>224.03700000000001</v>
      </c>
      <c r="B155" s="20" t="s">
        <v>178</v>
      </c>
      <c r="C155" s="2040" t="s">
        <v>287</v>
      </c>
      <c r="D155" s="2042" t="s">
        <v>286</v>
      </c>
      <c r="E155" s="1659">
        <v>224.04</v>
      </c>
      <c r="F155" s="183">
        <v>224.04</v>
      </c>
      <c r="G155" s="2043"/>
      <c r="H155" s="803"/>
      <c r="I155" s="1412"/>
      <c r="J155" s="803"/>
      <c r="K155" s="803"/>
      <c r="L155" s="803"/>
      <c r="M155" s="803"/>
      <c r="N155" s="803"/>
    </row>
    <row r="156" spans="1:14" s="164" customFormat="1" ht="33.75" x14ac:dyDescent="0.2">
      <c r="A156" s="1506">
        <v>461.79</v>
      </c>
      <c r="B156" s="20" t="s">
        <v>178</v>
      </c>
      <c r="C156" s="2040" t="s">
        <v>289</v>
      </c>
      <c r="D156" s="2042" t="s">
        <v>288</v>
      </c>
      <c r="E156" s="1659">
        <v>461.79</v>
      </c>
      <c r="F156" s="183">
        <v>461.79</v>
      </c>
      <c r="G156" s="2043"/>
      <c r="H156" s="803"/>
      <c r="I156" s="803"/>
      <c r="J156" s="803"/>
      <c r="K156" s="803"/>
      <c r="L156" s="803"/>
      <c r="M156" s="803"/>
      <c r="N156" s="803"/>
    </row>
    <row r="157" spans="1:14" s="164" customFormat="1" x14ac:dyDescent="0.2">
      <c r="A157" s="1506">
        <v>900</v>
      </c>
      <c r="B157" s="20" t="s">
        <v>178</v>
      </c>
      <c r="C157" s="2040" t="s">
        <v>290</v>
      </c>
      <c r="D157" s="2044" t="s">
        <v>267</v>
      </c>
      <c r="E157" s="1659">
        <v>900</v>
      </c>
      <c r="F157" s="183">
        <v>900</v>
      </c>
      <c r="G157" s="2043"/>
      <c r="H157" s="803"/>
      <c r="I157" s="803"/>
      <c r="J157" s="803"/>
      <c r="K157" s="803"/>
      <c r="L157" s="803"/>
      <c r="M157" s="803"/>
      <c r="N157" s="803"/>
    </row>
    <row r="158" spans="1:14" s="164" customFormat="1" ht="12" customHeight="1" x14ac:dyDescent="0.2">
      <c r="A158" s="1507">
        <v>23000</v>
      </c>
      <c r="B158" s="2045" t="s">
        <v>170</v>
      </c>
      <c r="C158" s="2046" t="s">
        <v>173</v>
      </c>
      <c r="D158" s="2047" t="s">
        <v>176</v>
      </c>
      <c r="E158" s="1661">
        <f>13000+E163</f>
        <v>18350</v>
      </c>
      <c r="F158" s="185">
        <f>+F159+F163+F171</f>
        <v>15250</v>
      </c>
      <c r="G158" s="2048"/>
      <c r="H158" s="803"/>
      <c r="I158" s="1423"/>
      <c r="J158" s="803"/>
      <c r="K158" s="803"/>
      <c r="L158" s="803"/>
      <c r="M158" s="803"/>
      <c r="N158" s="803"/>
    </row>
    <row r="159" spans="1:14" s="2311" customFormat="1" ht="12.75" customHeight="1" x14ac:dyDescent="0.2">
      <c r="A159" s="2302">
        <v>11500</v>
      </c>
      <c r="B159" s="2303" t="s">
        <v>170</v>
      </c>
      <c r="C159" s="2304" t="s">
        <v>173</v>
      </c>
      <c r="D159" s="2305" t="s">
        <v>282</v>
      </c>
      <c r="E159" s="2306">
        <f>SUM(E160:E162)</f>
        <v>0</v>
      </c>
      <c r="F159" s="2307">
        <f>SUM(F160:F162)</f>
        <v>1600</v>
      </c>
      <c r="G159" s="2308"/>
      <c r="H159" s="2309"/>
      <c r="I159" s="2310"/>
      <c r="J159" s="2309"/>
      <c r="K159" s="2309"/>
      <c r="L159" s="2309"/>
      <c r="M159" s="2309"/>
      <c r="N159" s="2309"/>
    </row>
    <row r="160" spans="1:14" s="164" customFormat="1" ht="22.5" x14ac:dyDescent="0.2">
      <c r="A160" s="1508">
        <v>900</v>
      </c>
      <c r="B160" s="1374" t="s">
        <v>178</v>
      </c>
      <c r="C160" s="1375" t="s">
        <v>292</v>
      </c>
      <c r="D160" s="1376" t="s">
        <v>291</v>
      </c>
      <c r="E160" s="1663">
        <v>0</v>
      </c>
      <c r="F160" s="1510">
        <v>1000</v>
      </c>
      <c r="G160" s="1503"/>
      <c r="H160" s="803"/>
      <c r="I160" s="803"/>
      <c r="J160" s="803"/>
      <c r="K160" s="803"/>
      <c r="L160" s="803"/>
      <c r="M160" s="803"/>
      <c r="N160" s="803"/>
    </row>
    <row r="161" spans="1:14" s="164" customFormat="1" ht="33.75" x14ac:dyDescent="0.2">
      <c r="A161" s="1508">
        <v>400</v>
      </c>
      <c r="B161" s="1374" t="s">
        <v>178</v>
      </c>
      <c r="C161" s="1375" t="s">
        <v>293</v>
      </c>
      <c r="D161" s="1376" t="s">
        <v>310</v>
      </c>
      <c r="E161" s="1663">
        <v>0</v>
      </c>
      <c r="F161" s="1510">
        <v>400</v>
      </c>
      <c r="G161" s="1503"/>
      <c r="H161" s="803"/>
      <c r="I161" s="803"/>
      <c r="J161" s="803"/>
      <c r="K161" s="1423"/>
      <c r="L161" s="803"/>
      <c r="M161" s="803"/>
      <c r="N161" s="803"/>
    </row>
    <row r="162" spans="1:14" s="164" customFormat="1" ht="24.75" customHeight="1" x14ac:dyDescent="0.2">
      <c r="A162" s="2013">
        <v>200</v>
      </c>
      <c r="B162" s="2014" t="s">
        <v>178</v>
      </c>
      <c r="C162" s="1375" t="s">
        <v>294</v>
      </c>
      <c r="D162" s="1502" t="s">
        <v>311</v>
      </c>
      <c r="E162" s="1664">
        <v>0</v>
      </c>
      <c r="F162" s="610">
        <v>200</v>
      </c>
      <c r="G162" s="581"/>
      <c r="H162" s="803"/>
      <c r="I162" s="976"/>
      <c r="J162" s="976"/>
      <c r="K162" s="976"/>
      <c r="L162" s="976"/>
      <c r="M162" s="976"/>
      <c r="N162" s="803"/>
    </row>
    <row r="163" spans="1:14" s="2311" customFormat="1" ht="12.75" customHeight="1" x14ac:dyDescent="0.2">
      <c r="A163" s="2312">
        <v>500</v>
      </c>
      <c r="B163" s="2313" t="s">
        <v>179</v>
      </c>
      <c r="C163" s="2314" t="s">
        <v>173</v>
      </c>
      <c r="D163" s="2315" t="s">
        <v>269</v>
      </c>
      <c r="E163" s="2316">
        <v>5350</v>
      </c>
      <c r="F163" s="2317">
        <f>F164+F165+F170</f>
        <v>400</v>
      </c>
      <c r="G163" s="2318"/>
      <c r="H163" s="2309"/>
      <c r="I163" s="2319"/>
      <c r="J163" s="2320"/>
      <c r="K163" s="2320"/>
      <c r="L163" s="2319"/>
      <c r="M163" s="2319"/>
      <c r="N163" s="2309"/>
    </row>
    <row r="164" spans="1:14" s="164" customFormat="1" ht="24.75" customHeight="1" x14ac:dyDescent="0.2">
      <c r="A164" s="609">
        <v>100</v>
      </c>
      <c r="B164" s="1895" t="s">
        <v>178</v>
      </c>
      <c r="C164" s="1896" t="s">
        <v>296</v>
      </c>
      <c r="D164" s="1897" t="s">
        <v>1699</v>
      </c>
      <c r="E164" s="1664">
        <v>0</v>
      </c>
      <c r="F164" s="610">
        <v>100</v>
      </c>
      <c r="G164" s="106"/>
      <c r="H164" s="803"/>
      <c r="I164" s="1412"/>
      <c r="J164" s="1898"/>
      <c r="K164" s="1898"/>
      <c r="L164" s="976"/>
      <c r="M164" s="976"/>
      <c r="N164" s="803"/>
    </row>
    <row r="165" spans="1:14" s="164" customFormat="1" ht="26.25" customHeight="1" thickBot="1" x14ac:dyDescent="0.25">
      <c r="A165" s="181">
        <v>200</v>
      </c>
      <c r="B165" s="1899" t="s">
        <v>178</v>
      </c>
      <c r="C165" s="2393" t="s">
        <v>306</v>
      </c>
      <c r="D165" s="2301" t="s">
        <v>297</v>
      </c>
      <c r="E165" s="1613">
        <v>0</v>
      </c>
      <c r="F165" s="182">
        <v>200</v>
      </c>
      <c r="G165" s="955"/>
      <c r="H165" s="803"/>
      <c r="I165" s="1412"/>
      <c r="J165" s="1898"/>
      <c r="K165" s="1898"/>
      <c r="L165" s="976"/>
      <c r="M165" s="976"/>
      <c r="N165" s="803"/>
    </row>
    <row r="166" spans="1:14" ht="15" customHeight="1" thickBot="1" x14ac:dyDescent="0.25">
      <c r="A166" s="164"/>
      <c r="B166" s="5"/>
      <c r="C166" s="5"/>
      <c r="D166" s="5"/>
      <c r="E166" s="43"/>
      <c r="F166" s="43"/>
      <c r="G166" s="810" t="s">
        <v>171</v>
      </c>
      <c r="H166" s="55"/>
    </row>
    <row r="167" spans="1:14" s="976" customFormat="1" x14ac:dyDescent="0.2">
      <c r="A167" s="2613" t="s">
        <v>1497</v>
      </c>
      <c r="B167" s="2629" t="s">
        <v>172</v>
      </c>
      <c r="C167" s="2631" t="s">
        <v>198</v>
      </c>
      <c r="D167" s="2641" t="s">
        <v>194</v>
      </c>
      <c r="E167" s="2619" t="s">
        <v>1641</v>
      </c>
      <c r="F167" s="2609" t="s">
        <v>1498</v>
      </c>
      <c r="G167" s="2621" t="s">
        <v>192</v>
      </c>
      <c r="H167" s="803"/>
      <c r="I167" s="1412"/>
      <c r="J167" s="1898"/>
      <c r="K167" s="1898"/>
    </row>
    <row r="168" spans="1:14" s="976" customFormat="1" ht="12" thickBot="1" x14ac:dyDescent="0.25">
      <c r="A168" s="2614"/>
      <c r="B168" s="2639"/>
      <c r="C168" s="2640"/>
      <c r="D168" s="2642"/>
      <c r="E168" s="2620"/>
      <c r="F168" s="2610"/>
      <c r="G168" s="2622"/>
      <c r="H168" s="803"/>
      <c r="I168" s="1412"/>
      <c r="J168" s="1898"/>
      <c r="K168" s="1898"/>
    </row>
    <row r="169" spans="1:14" s="974" customFormat="1" ht="12" thickBot="1" x14ac:dyDescent="0.25">
      <c r="A169" s="2059" t="s">
        <v>1940</v>
      </c>
      <c r="B169" s="66" t="s">
        <v>178</v>
      </c>
      <c r="C169" s="70" t="s">
        <v>175</v>
      </c>
      <c r="D169" s="2300" t="s">
        <v>180</v>
      </c>
      <c r="E169" s="2060" t="s">
        <v>433</v>
      </c>
      <c r="F169" s="2061" t="s">
        <v>433</v>
      </c>
      <c r="G169" s="1418" t="s">
        <v>173</v>
      </c>
      <c r="H169" s="2298"/>
      <c r="I169" s="501"/>
      <c r="J169" s="2299"/>
      <c r="K169" s="2299"/>
    </row>
    <row r="170" spans="1:14" s="164" customFormat="1" ht="33.75" x14ac:dyDescent="0.2">
      <c r="A170" s="2394">
        <v>100</v>
      </c>
      <c r="B170" s="2395" t="s">
        <v>178</v>
      </c>
      <c r="C170" s="2396" t="s">
        <v>295</v>
      </c>
      <c r="D170" s="2397" t="s">
        <v>305</v>
      </c>
      <c r="E170" s="2398">
        <v>0</v>
      </c>
      <c r="F170" s="2399">
        <v>100</v>
      </c>
      <c r="G170" s="105"/>
      <c r="H170" s="803"/>
      <c r="I170" s="1412"/>
      <c r="J170" s="1898"/>
      <c r="K170" s="1898"/>
      <c r="L170" s="976"/>
      <c r="M170" s="976"/>
      <c r="N170" s="803"/>
    </row>
    <row r="171" spans="1:14" s="2311" customFormat="1" x14ac:dyDescent="0.2">
      <c r="A171" s="2312">
        <v>0</v>
      </c>
      <c r="B171" s="2313" t="s">
        <v>179</v>
      </c>
      <c r="C171" s="2321" t="s">
        <v>173</v>
      </c>
      <c r="D171" s="2322" t="s">
        <v>1700</v>
      </c>
      <c r="E171" s="2316">
        <f>E172+E173+E174+E175</f>
        <v>2250</v>
      </c>
      <c r="F171" s="2317">
        <f>F172+F173+F174+F175+F176</f>
        <v>13250</v>
      </c>
      <c r="G171" s="2318"/>
      <c r="H171" s="2309"/>
      <c r="I171" s="1469"/>
      <c r="J171" s="2323"/>
      <c r="K171" s="2323"/>
      <c r="L171" s="2319"/>
      <c r="M171" s="2319"/>
      <c r="N171" s="2309"/>
    </row>
    <row r="172" spans="1:14" s="164" customFormat="1" ht="24" customHeight="1" x14ac:dyDescent="0.2">
      <c r="A172" s="1494">
        <v>0</v>
      </c>
      <c r="B172" s="1895" t="s">
        <v>178</v>
      </c>
      <c r="C172" s="1375" t="s">
        <v>1701</v>
      </c>
      <c r="D172" s="32" t="s">
        <v>1702</v>
      </c>
      <c r="E172" s="1665">
        <v>1000</v>
      </c>
      <c r="F172" s="1118">
        <v>1000</v>
      </c>
      <c r="G172" s="106"/>
      <c r="H172" s="803"/>
      <c r="I172" s="1412"/>
      <c r="J172" s="1412"/>
      <c r="K172" s="1412"/>
      <c r="L172" s="976"/>
      <c r="M172" s="976"/>
      <c r="N172" s="803"/>
    </row>
    <row r="173" spans="1:14" s="164" customFormat="1" ht="24" customHeight="1" x14ac:dyDescent="0.2">
      <c r="A173" s="1494">
        <v>0</v>
      </c>
      <c r="B173" s="1895" t="s">
        <v>178</v>
      </c>
      <c r="C173" s="1375" t="s">
        <v>1703</v>
      </c>
      <c r="D173" s="32" t="s">
        <v>1704</v>
      </c>
      <c r="E173" s="1665">
        <v>500</v>
      </c>
      <c r="F173" s="1118">
        <v>500</v>
      </c>
      <c r="G173" s="106"/>
      <c r="H173" s="803"/>
      <c r="I173" s="1412"/>
      <c r="J173" s="1412"/>
      <c r="K173" s="1412"/>
      <c r="L173" s="976"/>
      <c r="M173" s="976"/>
      <c r="N173" s="803"/>
    </row>
    <row r="174" spans="1:14" s="164" customFormat="1" ht="24" customHeight="1" x14ac:dyDescent="0.2">
      <c r="A174" s="1494">
        <v>0</v>
      </c>
      <c r="B174" s="1895" t="s">
        <v>178</v>
      </c>
      <c r="C174" s="1375" t="s">
        <v>1705</v>
      </c>
      <c r="D174" s="32" t="s">
        <v>1706</v>
      </c>
      <c r="E174" s="1665">
        <v>500</v>
      </c>
      <c r="F174" s="1118">
        <v>500</v>
      </c>
      <c r="G174" s="106"/>
      <c r="H174" s="803"/>
      <c r="I174" s="1412"/>
      <c r="J174" s="1412"/>
      <c r="K174" s="1412"/>
      <c r="L174" s="976"/>
      <c r="M174" s="976"/>
      <c r="N174" s="803"/>
    </row>
    <row r="175" spans="1:14" s="164" customFormat="1" ht="24" customHeight="1" x14ac:dyDescent="0.2">
      <c r="A175" s="1494">
        <v>0</v>
      </c>
      <c r="B175" s="1895" t="s">
        <v>178</v>
      </c>
      <c r="C175" s="1375" t="s">
        <v>1707</v>
      </c>
      <c r="D175" s="32" t="s">
        <v>1708</v>
      </c>
      <c r="E175" s="1665">
        <v>250</v>
      </c>
      <c r="F175" s="1118">
        <v>250</v>
      </c>
      <c r="G175" s="106"/>
      <c r="H175" s="803"/>
      <c r="I175" s="1412"/>
      <c r="J175" s="1412"/>
      <c r="K175" s="1412"/>
      <c r="L175" s="976"/>
      <c r="M175" s="976"/>
      <c r="N175" s="803"/>
    </row>
    <row r="176" spans="1:14" s="164" customFormat="1" ht="12" thickBot="1" x14ac:dyDescent="0.25">
      <c r="A176" s="181">
        <f>SUM(A177:A178)</f>
        <v>0</v>
      </c>
      <c r="B176" s="1899" t="s">
        <v>178</v>
      </c>
      <c r="C176" s="1377" t="s">
        <v>1709</v>
      </c>
      <c r="D176" s="1900" t="s">
        <v>1710</v>
      </c>
      <c r="E176" s="1613">
        <v>0</v>
      </c>
      <c r="F176" s="182">
        <v>11000</v>
      </c>
      <c r="G176" s="955"/>
      <c r="H176" s="2049"/>
      <c r="I176" s="976"/>
      <c r="J176" s="1894"/>
      <c r="K176" s="1894"/>
      <c r="L176" s="976"/>
      <c r="M176" s="976"/>
      <c r="N176" s="803"/>
    </row>
    <row r="177" spans="1:14" s="164" customFormat="1" x14ac:dyDescent="0.2">
      <c r="B177" s="956"/>
      <c r="D177" s="803"/>
      <c r="F177" s="803"/>
      <c r="H177" s="974"/>
      <c r="I177" s="976"/>
      <c r="J177" s="976"/>
      <c r="K177" s="976"/>
      <c r="L177" s="976"/>
      <c r="M177" s="976"/>
      <c r="N177" s="803"/>
    </row>
    <row r="178" spans="1:14" s="164" customFormat="1" x14ac:dyDescent="0.2">
      <c r="B178" s="956"/>
      <c r="F178" s="803"/>
      <c r="H178" s="974"/>
      <c r="I178" s="976"/>
      <c r="J178" s="976"/>
      <c r="K178" s="976"/>
      <c r="L178" s="976"/>
      <c r="M178" s="976"/>
      <c r="N178" s="803"/>
    </row>
    <row r="179" spans="1:14" s="164" customFormat="1" ht="15.75" customHeight="1" x14ac:dyDescent="0.2">
      <c r="B179" s="132" t="s">
        <v>1462</v>
      </c>
      <c r="C179" s="132"/>
      <c r="D179" s="132"/>
      <c r="E179" s="2249"/>
      <c r="F179" s="132"/>
      <c r="G179" s="132"/>
      <c r="H179" s="132"/>
      <c r="I179" s="803"/>
      <c r="K179" s="803"/>
      <c r="L179" s="803"/>
      <c r="M179" s="803"/>
      <c r="N179" s="803"/>
    </row>
    <row r="180" spans="1:14" s="164" customFormat="1" ht="12" thickBot="1" x14ac:dyDescent="0.25">
      <c r="B180" s="5"/>
      <c r="C180" s="5"/>
      <c r="D180" s="5"/>
      <c r="E180" s="8"/>
      <c r="F180" s="810"/>
      <c r="G180" s="8" t="s">
        <v>171</v>
      </c>
      <c r="H180" s="55"/>
      <c r="I180" s="803"/>
      <c r="K180" s="803"/>
      <c r="L180" s="803"/>
      <c r="M180" s="803"/>
      <c r="N180" s="803"/>
    </row>
    <row r="181" spans="1:14" s="164" customFormat="1" ht="11.25" customHeight="1" x14ac:dyDescent="0.2">
      <c r="A181" s="2613" t="s">
        <v>1497</v>
      </c>
      <c r="B181" s="2605" t="s">
        <v>177</v>
      </c>
      <c r="C181" s="2615" t="s">
        <v>199</v>
      </c>
      <c r="D181" s="2574" t="s">
        <v>189</v>
      </c>
      <c r="E181" s="2619" t="s">
        <v>1641</v>
      </c>
      <c r="F181" s="2609" t="s">
        <v>1498</v>
      </c>
      <c r="G181" s="2625" t="s">
        <v>192</v>
      </c>
      <c r="H181" s="803"/>
      <c r="I181" s="803"/>
      <c r="K181" s="803"/>
      <c r="L181" s="803"/>
      <c r="M181" s="803"/>
      <c r="N181" s="803"/>
    </row>
    <row r="182" spans="1:14" s="164" customFormat="1" ht="18.95" customHeight="1" thickBot="1" x14ac:dyDescent="0.25">
      <c r="A182" s="2614"/>
      <c r="B182" s="2606"/>
      <c r="C182" s="2616"/>
      <c r="D182" s="2575"/>
      <c r="E182" s="2620"/>
      <c r="F182" s="2610"/>
      <c r="G182" s="2626"/>
      <c r="H182" s="803"/>
      <c r="I182" s="803"/>
      <c r="K182" s="803"/>
      <c r="L182" s="803"/>
      <c r="M182" s="803"/>
      <c r="N182" s="803"/>
    </row>
    <row r="183" spans="1:14" s="164" customFormat="1" ht="12" thickBot="1" x14ac:dyDescent="0.25">
      <c r="A183" s="67">
        <v>62705.88</v>
      </c>
      <c r="B183" s="72" t="s">
        <v>178</v>
      </c>
      <c r="C183" s="66" t="s">
        <v>175</v>
      </c>
      <c r="D183" s="66" t="s">
        <v>180</v>
      </c>
      <c r="E183" s="67">
        <f>E184</f>
        <v>34982</v>
      </c>
      <c r="F183" s="67">
        <f>F184</f>
        <v>34982</v>
      </c>
      <c r="G183" s="1063" t="s">
        <v>173</v>
      </c>
      <c r="H183" s="803"/>
      <c r="I183" s="803"/>
      <c r="K183" s="803"/>
      <c r="L183" s="803"/>
      <c r="M183" s="803"/>
      <c r="N183" s="803"/>
    </row>
    <row r="184" spans="1:14" s="164" customFormat="1" x14ac:dyDescent="0.2">
      <c r="A184" s="186">
        <f>SUM(A185:A188)</f>
        <v>0</v>
      </c>
      <c r="B184" s="2050" t="s">
        <v>173</v>
      </c>
      <c r="C184" s="1027" t="s">
        <v>173</v>
      </c>
      <c r="D184" s="1028" t="s">
        <v>61</v>
      </c>
      <c r="E184" s="1636">
        <f>SUM(E185:E188)</f>
        <v>34982</v>
      </c>
      <c r="F184" s="1901">
        <f>SUM(F185:F188)</f>
        <v>34982</v>
      </c>
      <c r="G184" s="1512" t="s">
        <v>173</v>
      </c>
      <c r="H184" s="803"/>
      <c r="I184" s="803"/>
      <c r="K184" s="803"/>
      <c r="L184" s="803"/>
      <c r="M184" s="803"/>
      <c r="N184" s="803"/>
    </row>
    <row r="185" spans="1:14" s="164" customFormat="1" ht="22.5" x14ac:dyDescent="0.2">
      <c r="A185" s="468">
        <v>0</v>
      </c>
      <c r="B185" s="606" t="s">
        <v>178</v>
      </c>
      <c r="C185" s="1375" t="s">
        <v>1711</v>
      </c>
      <c r="D185" s="1486" t="s">
        <v>1535</v>
      </c>
      <c r="E185" s="1665">
        <v>3850</v>
      </c>
      <c r="F185" s="1118">
        <v>3850</v>
      </c>
      <c r="G185" s="1073"/>
      <c r="H185" s="803"/>
      <c r="I185" s="803"/>
      <c r="K185" s="803"/>
      <c r="L185" s="803"/>
      <c r="M185" s="803"/>
      <c r="N185" s="803"/>
    </row>
    <row r="186" spans="1:14" s="164" customFormat="1" ht="22.5" x14ac:dyDescent="0.2">
      <c r="A186" s="468">
        <v>0</v>
      </c>
      <c r="B186" s="606" t="s">
        <v>178</v>
      </c>
      <c r="C186" s="1375" t="s">
        <v>1712</v>
      </c>
      <c r="D186" s="1485" t="s">
        <v>1536</v>
      </c>
      <c r="E186" s="1665">
        <v>4500</v>
      </c>
      <c r="F186" s="1118">
        <v>4500</v>
      </c>
      <c r="G186" s="1073"/>
      <c r="H186" s="803"/>
      <c r="I186" s="803"/>
      <c r="K186" s="803"/>
      <c r="L186" s="803"/>
      <c r="M186" s="803"/>
      <c r="N186" s="803"/>
    </row>
    <row r="187" spans="1:14" s="164" customFormat="1" ht="33.75" x14ac:dyDescent="0.2">
      <c r="A187" s="468">
        <v>0</v>
      </c>
      <c r="B187" s="606" t="s">
        <v>178</v>
      </c>
      <c r="C187" s="1375" t="s">
        <v>1713</v>
      </c>
      <c r="D187" s="1485" t="s">
        <v>1537</v>
      </c>
      <c r="E187" s="1665">
        <v>62</v>
      </c>
      <c r="F187" s="1118">
        <v>62</v>
      </c>
      <c r="G187" s="1073"/>
      <c r="H187" s="803"/>
      <c r="I187" s="803"/>
      <c r="K187" s="803"/>
      <c r="L187" s="803"/>
      <c r="M187" s="803"/>
      <c r="N187" s="803"/>
    </row>
    <row r="188" spans="1:14" s="164" customFormat="1" ht="23.25" thickBot="1" x14ac:dyDescent="0.25">
      <c r="A188" s="176">
        <v>0</v>
      </c>
      <c r="B188" s="1360" t="s">
        <v>178</v>
      </c>
      <c r="C188" s="1377" t="s">
        <v>1714</v>
      </c>
      <c r="D188" s="1513" t="s">
        <v>1538</v>
      </c>
      <c r="E188" s="1666">
        <f>30800-4230</f>
        <v>26570</v>
      </c>
      <c r="F188" s="1511">
        <f>30800-4230</f>
        <v>26570</v>
      </c>
      <c r="G188" s="1420"/>
      <c r="H188" s="803"/>
      <c r="I188" s="803"/>
      <c r="K188" s="803"/>
      <c r="L188" s="803"/>
      <c r="M188" s="803"/>
      <c r="N188" s="803"/>
    </row>
    <row r="189" spans="1:14" s="803" customFormat="1" x14ac:dyDescent="0.2">
      <c r="B189" s="1119"/>
      <c r="C189" s="1120"/>
      <c r="D189" s="1500"/>
      <c r="E189" s="178"/>
      <c r="F189" s="178"/>
      <c r="G189" s="178"/>
      <c r="H189" s="501"/>
    </row>
    <row r="190" spans="1:14" s="803" customFormat="1" x14ac:dyDescent="0.2">
      <c r="B190" s="1119"/>
      <c r="C190" s="1120"/>
      <c r="D190" s="1500"/>
      <c r="E190" s="178"/>
      <c r="F190" s="178"/>
      <c r="G190" s="178"/>
      <c r="H190" s="501"/>
    </row>
    <row r="191" spans="1:14" s="164" customFormat="1" ht="15.75" customHeight="1" x14ac:dyDescent="0.2">
      <c r="B191" s="132" t="s">
        <v>1463</v>
      </c>
      <c r="C191" s="132"/>
      <c r="D191" s="132"/>
      <c r="E191" s="2249"/>
      <c r="F191" s="132"/>
      <c r="G191" s="132"/>
      <c r="H191" s="132"/>
      <c r="I191" s="803"/>
      <c r="K191" s="803"/>
      <c r="L191" s="803"/>
      <c r="M191" s="803"/>
      <c r="N191" s="803"/>
    </row>
    <row r="192" spans="1:14" s="164" customFormat="1" ht="12.75" customHeight="1" thickBot="1" x14ac:dyDescent="0.25">
      <c r="B192" s="5"/>
      <c r="C192" s="7"/>
      <c r="D192" s="5"/>
      <c r="E192" s="43"/>
      <c r="F192" s="43"/>
      <c r="G192" s="43" t="s">
        <v>171</v>
      </c>
      <c r="H192" s="81"/>
      <c r="I192" s="803"/>
      <c r="K192" s="803"/>
      <c r="L192" s="803"/>
      <c r="M192" s="803"/>
      <c r="N192" s="803"/>
    </row>
    <row r="193" spans="1:14" s="164" customFormat="1" ht="12.75" customHeight="1" x14ac:dyDescent="0.2">
      <c r="A193" s="2627" t="s">
        <v>1497</v>
      </c>
      <c r="B193" s="2605" t="s">
        <v>177</v>
      </c>
      <c r="C193" s="2663" t="s">
        <v>225</v>
      </c>
      <c r="D193" s="2641" t="s">
        <v>151</v>
      </c>
      <c r="E193" s="2619" t="s">
        <v>1641</v>
      </c>
      <c r="F193" s="2609" t="s">
        <v>1498</v>
      </c>
      <c r="G193" s="2625" t="s">
        <v>192</v>
      </c>
      <c r="H193" s="803"/>
      <c r="I193" s="803"/>
      <c r="K193" s="803"/>
      <c r="L193" s="803"/>
      <c r="M193" s="803"/>
      <c r="N193" s="803"/>
    </row>
    <row r="194" spans="1:14" s="164" customFormat="1" ht="18" customHeight="1" thickBot="1" x14ac:dyDescent="0.25">
      <c r="A194" s="2628"/>
      <c r="B194" s="2606"/>
      <c r="C194" s="2664"/>
      <c r="D194" s="2642"/>
      <c r="E194" s="2620"/>
      <c r="F194" s="2610"/>
      <c r="G194" s="2626"/>
      <c r="H194" s="803"/>
      <c r="I194" s="803"/>
      <c r="K194" s="803"/>
      <c r="L194" s="803"/>
      <c r="M194" s="803"/>
      <c r="N194" s="803"/>
    </row>
    <row r="195" spans="1:14" s="164" customFormat="1" ht="12.75" customHeight="1" thickBot="1" x14ac:dyDescent="0.25">
      <c r="A195" s="63">
        <v>150</v>
      </c>
      <c r="B195" s="72" t="s">
        <v>178</v>
      </c>
      <c r="C195" s="70" t="s">
        <v>175</v>
      </c>
      <c r="D195" s="65" t="s">
        <v>180</v>
      </c>
      <c r="E195" s="67">
        <f>SUM(E196:E197)</f>
        <v>667</v>
      </c>
      <c r="F195" s="67">
        <f>SUM(F196:F197)</f>
        <v>667</v>
      </c>
      <c r="G195" s="1063" t="s">
        <v>173</v>
      </c>
      <c r="H195" s="803"/>
      <c r="I195" s="803"/>
      <c r="K195" s="803"/>
      <c r="L195" s="803"/>
      <c r="M195" s="803"/>
      <c r="N195" s="803"/>
    </row>
    <row r="196" spans="1:14" s="164" customFormat="1" ht="22.5" x14ac:dyDescent="0.2">
      <c r="A196" s="1902">
        <v>150</v>
      </c>
      <c r="B196" s="1903" t="s">
        <v>179</v>
      </c>
      <c r="C196" s="1904" t="s">
        <v>1715</v>
      </c>
      <c r="D196" s="1905" t="s">
        <v>1539</v>
      </c>
      <c r="E196" s="1906">
        <v>167</v>
      </c>
      <c r="F196" s="152">
        <v>167</v>
      </c>
      <c r="G196" s="1809"/>
      <c r="H196" s="803"/>
      <c r="I196" s="803"/>
      <c r="K196" s="803"/>
      <c r="L196" s="803"/>
      <c r="M196" s="803"/>
      <c r="N196" s="803"/>
    </row>
    <row r="197" spans="1:14" s="164" customFormat="1" ht="23.25" thickBot="1" x14ac:dyDescent="0.25">
      <c r="A197" s="1518">
        <v>0</v>
      </c>
      <c r="B197" s="1515" t="s">
        <v>179</v>
      </c>
      <c r="C197" s="1907" t="s">
        <v>1716</v>
      </c>
      <c r="D197" s="1516" t="s">
        <v>1540</v>
      </c>
      <c r="E197" s="1649">
        <v>500</v>
      </c>
      <c r="F197" s="98">
        <v>500</v>
      </c>
      <c r="G197" s="1490"/>
      <c r="H197" s="1891"/>
      <c r="I197" s="803"/>
      <c r="K197" s="803"/>
      <c r="L197" s="803"/>
      <c r="M197" s="803"/>
      <c r="N197" s="803"/>
    </row>
    <row r="198" spans="1:14" s="164" customFormat="1" x14ac:dyDescent="0.2">
      <c r="B198" s="956"/>
      <c r="F198" s="803"/>
      <c r="H198" s="1923"/>
      <c r="I198" s="803"/>
      <c r="K198" s="803"/>
      <c r="L198" s="803"/>
      <c r="M198" s="803"/>
      <c r="N198" s="803"/>
    </row>
    <row r="199" spans="1:14" s="164" customFormat="1" x14ac:dyDescent="0.2">
      <c r="B199" s="956"/>
      <c r="F199" s="803"/>
      <c r="H199" s="1923"/>
      <c r="I199" s="803"/>
      <c r="K199" s="803"/>
      <c r="L199" s="803"/>
      <c r="M199" s="803"/>
      <c r="N199" s="803"/>
    </row>
    <row r="200" spans="1:14" s="164" customFormat="1" ht="15.75" x14ac:dyDescent="0.2">
      <c r="B200" s="1385" t="s">
        <v>201</v>
      </c>
      <c r="C200" s="1385"/>
      <c r="D200" s="1385"/>
      <c r="E200" s="2253"/>
      <c r="F200" s="1385"/>
      <c r="G200" s="1385"/>
      <c r="H200" s="1385"/>
      <c r="I200" s="803"/>
      <c r="K200" s="803"/>
      <c r="L200" s="803"/>
      <c r="M200" s="803"/>
      <c r="N200" s="803"/>
    </row>
    <row r="201" spans="1:14" s="164" customFormat="1" ht="10.5" customHeight="1" thickBot="1" x14ac:dyDescent="0.25">
      <c r="B201" s="171"/>
      <c r="C201" s="171"/>
      <c r="D201" s="171"/>
      <c r="E201" s="191"/>
      <c r="F201" s="1908"/>
      <c r="G201" s="191" t="s">
        <v>171</v>
      </c>
      <c r="H201" s="2051"/>
      <c r="I201" s="803"/>
      <c r="K201" s="803"/>
      <c r="L201" s="803"/>
      <c r="M201" s="803"/>
      <c r="N201" s="803"/>
    </row>
    <row r="202" spans="1:14" s="164" customFormat="1" ht="11.25" customHeight="1" x14ac:dyDescent="0.2">
      <c r="A202" s="2613" t="s">
        <v>1497</v>
      </c>
      <c r="B202" s="2629" t="s">
        <v>172</v>
      </c>
      <c r="C202" s="2631" t="s">
        <v>200</v>
      </c>
      <c r="D202" s="2574" t="s">
        <v>193</v>
      </c>
      <c r="E202" s="2619" t="s">
        <v>1641</v>
      </c>
      <c r="F202" s="2609" t="s">
        <v>1498</v>
      </c>
      <c r="G202" s="2621" t="s">
        <v>192</v>
      </c>
      <c r="H202" s="803"/>
      <c r="I202" s="803"/>
      <c r="K202" s="803"/>
      <c r="L202" s="803"/>
      <c r="M202" s="803"/>
      <c r="N202" s="803"/>
    </row>
    <row r="203" spans="1:14" s="164" customFormat="1" ht="18.95" customHeight="1" thickBot="1" x14ac:dyDescent="0.25">
      <c r="A203" s="2614"/>
      <c r="B203" s="2639"/>
      <c r="C203" s="2640"/>
      <c r="D203" s="2575"/>
      <c r="E203" s="2620"/>
      <c r="F203" s="2610"/>
      <c r="G203" s="2622"/>
      <c r="H203" s="803"/>
      <c r="I203" s="803"/>
      <c r="K203" s="803"/>
      <c r="L203" s="803"/>
      <c r="M203" s="803"/>
      <c r="N203" s="803"/>
    </row>
    <row r="204" spans="1:14" ht="12" thickBot="1" x14ac:dyDescent="0.25">
      <c r="A204" s="29">
        <f>A205+A210</f>
        <v>19000</v>
      </c>
      <c r="B204" s="116" t="s">
        <v>174</v>
      </c>
      <c r="C204" s="117" t="s">
        <v>175</v>
      </c>
      <c r="D204" s="60" t="s">
        <v>204</v>
      </c>
      <c r="E204" s="29">
        <f>E205+E210</f>
        <v>19000</v>
      </c>
      <c r="F204" s="29">
        <f>+F205+F210</f>
        <v>19000</v>
      </c>
      <c r="G204" s="123" t="s">
        <v>173</v>
      </c>
      <c r="H204" s="148"/>
    </row>
    <row r="205" spans="1:14" ht="22.5" x14ac:dyDescent="0.2">
      <c r="A205" s="93">
        <f>SUM(A206:A209)</f>
        <v>4000</v>
      </c>
      <c r="B205" s="142" t="s">
        <v>178</v>
      </c>
      <c r="C205" s="126" t="s">
        <v>173</v>
      </c>
      <c r="D205" s="127" t="s">
        <v>214</v>
      </c>
      <c r="E205" s="1711">
        <f>SUM(E206:E209)</f>
        <v>4000</v>
      </c>
      <c r="F205" s="104">
        <f>SUM(F206:F209)</f>
        <v>4000</v>
      </c>
      <c r="G205" s="105"/>
      <c r="H205" s="148"/>
    </row>
    <row r="206" spans="1:14" x14ac:dyDescent="0.2">
      <c r="A206" s="95">
        <v>2000</v>
      </c>
      <c r="B206" s="62" t="s">
        <v>178</v>
      </c>
      <c r="C206" s="160">
        <v>40100000000</v>
      </c>
      <c r="D206" s="1671" t="s">
        <v>215</v>
      </c>
      <c r="E206" s="1618">
        <v>2000</v>
      </c>
      <c r="F206" s="143">
        <v>2000</v>
      </c>
      <c r="G206" s="106"/>
      <c r="H206" s="148"/>
    </row>
    <row r="207" spans="1:14" x14ac:dyDescent="0.2">
      <c r="A207" s="95">
        <v>250</v>
      </c>
      <c r="B207" s="62" t="s">
        <v>178</v>
      </c>
      <c r="C207" s="1909">
        <v>40300000000</v>
      </c>
      <c r="D207" s="1671" t="s">
        <v>216</v>
      </c>
      <c r="E207" s="1618">
        <v>250</v>
      </c>
      <c r="F207" s="143">
        <v>250</v>
      </c>
      <c r="G207" s="107"/>
      <c r="H207" s="148"/>
    </row>
    <row r="208" spans="1:14" ht="22.5" x14ac:dyDescent="0.2">
      <c r="A208" s="95">
        <v>250</v>
      </c>
      <c r="B208" s="62" t="s">
        <v>178</v>
      </c>
      <c r="C208" s="727" t="s">
        <v>271</v>
      </c>
      <c r="D208" s="985" t="s">
        <v>217</v>
      </c>
      <c r="E208" s="1618">
        <v>250</v>
      </c>
      <c r="F208" s="143">
        <v>250</v>
      </c>
      <c r="G208" s="107"/>
      <c r="H208" s="148"/>
    </row>
    <row r="209" spans="1:8" ht="24" customHeight="1" thickBot="1" x14ac:dyDescent="0.25">
      <c r="A209" s="95">
        <v>1500</v>
      </c>
      <c r="B209" s="62" t="s">
        <v>178</v>
      </c>
      <c r="C209" s="727" t="s">
        <v>272</v>
      </c>
      <c r="D209" s="985" t="s">
        <v>218</v>
      </c>
      <c r="E209" s="1618">
        <v>1500</v>
      </c>
      <c r="F209" s="143">
        <v>1500</v>
      </c>
      <c r="G209" s="107"/>
      <c r="H209" s="148"/>
    </row>
    <row r="210" spans="1:8" x14ac:dyDescent="0.2">
      <c r="A210" s="93">
        <f>SUM(A211:A215)</f>
        <v>15000</v>
      </c>
      <c r="B210" s="142" t="s">
        <v>178</v>
      </c>
      <c r="C210" s="126" t="s">
        <v>173</v>
      </c>
      <c r="D210" s="127" t="s">
        <v>219</v>
      </c>
      <c r="E210" s="1711">
        <f>SUM(E211:E215)</f>
        <v>15000</v>
      </c>
      <c r="F210" s="104">
        <f>SUM(F211:F215)</f>
        <v>15000</v>
      </c>
      <c r="G210" s="105"/>
      <c r="H210" s="148"/>
    </row>
    <row r="211" spans="1:8" ht="22.5" x14ac:dyDescent="0.2">
      <c r="A211" s="95">
        <v>5500</v>
      </c>
      <c r="B211" s="62" t="s">
        <v>178</v>
      </c>
      <c r="C211" s="153" t="s">
        <v>273</v>
      </c>
      <c r="D211" s="1378" t="s">
        <v>220</v>
      </c>
      <c r="E211" s="1618">
        <v>5500</v>
      </c>
      <c r="F211" s="143">
        <v>0</v>
      </c>
      <c r="G211" s="106"/>
      <c r="H211" s="148"/>
    </row>
    <row r="212" spans="1:8" ht="22.5" x14ac:dyDescent="0.2">
      <c r="A212" s="95">
        <v>2200</v>
      </c>
      <c r="B212" s="62" t="s">
        <v>178</v>
      </c>
      <c r="C212" s="727" t="s">
        <v>274</v>
      </c>
      <c r="D212" s="1378" t="s">
        <v>221</v>
      </c>
      <c r="E212" s="1618">
        <v>2200</v>
      </c>
      <c r="F212" s="143">
        <v>0</v>
      </c>
      <c r="G212" s="107"/>
      <c r="H212" s="148"/>
    </row>
    <row r="213" spans="1:8" x14ac:dyDescent="0.2">
      <c r="A213" s="103">
        <v>400</v>
      </c>
      <c r="B213" s="144" t="s">
        <v>178</v>
      </c>
      <c r="C213" s="1379" t="s">
        <v>275</v>
      </c>
      <c r="D213" s="1380" t="s">
        <v>222</v>
      </c>
      <c r="E213" s="1617">
        <v>400</v>
      </c>
      <c r="F213" s="133">
        <v>400</v>
      </c>
      <c r="G213" s="125"/>
      <c r="H213" s="148"/>
    </row>
    <row r="214" spans="1:8" x14ac:dyDescent="0.2">
      <c r="A214" s="95">
        <v>3900</v>
      </c>
      <c r="B214" s="62" t="s">
        <v>178</v>
      </c>
      <c r="C214" s="727" t="s">
        <v>276</v>
      </c>
      <c r="D214" s="1041" t="s">
        <v>223</v>
      </c>
      <c r="E214" s="1618">
        <v>3900</v>
      </c>
      <c r="F214" s="143">
        <v>3000</v>
      </c>
      <c r="G214" s="107"/>
      <c r="H214" s="148"/>
    </row>
    <row r="215" spans="1:8" ht="23.25" thickBot="1" x14ac:dyDescent="0.25">
      <c r="A215" s="94">
        <v>3000</v>
      </c>
      <c r="B215" s="722" t="s">
        <v>178</v>
      </c>
      <c r="C215" s="1669" t="s">
        <v>277</v>
      </c>
      <c r="D215" s="1037" t="s">
        <v>224</v>
      </c>
      <c r="E215" s="1649">
        <v>3000</v>
      </c>
      <c r="F215" s="1670">
        <v>11600</v>
      </c>
      <c r="G215" s="729"/>
      <c r="H215" s="741"/>
    </row>
    <row r="216" spans="1:8" x14ac:dyDescent="0.2">
      <c r="B216" s="1668"/>
      <c r="C216" s="1668"/>
      <c r="D216" s="1668"/>
      <c r="E216" s="1668"/>
      <c r="F216" s="1910"/>
      <c r="G216" s="1668"/>
      <c r="H216" s="1910"/>
    </row>
  </sheetData>
  <mergeCells count="79">
    <mergeCell ref="F116:F117"/>
    <mergeCell ref="G116:G117"/>
    <mergeCell ref="A60:A61"/>
    <mergeCell ref="B60:B61"/>
    <mergeCell ref="C60:C61"/>
    <mergeCell ref="D60:D61"/>
    <mergeCell ref="E60:E61"/>
    <mergeCell ref="F60:F61"/>
    <mergeCell ref="A116:A117"/>
    <mergeCell ref="B116:B117"/>
    <mergeCell ref="C116:C117"/>
    <mergeCell ref="D116:D117"/>
    <mergeCell ref="E116:E117"/>
    <mergeCell ref="A167:A168"/>
    <mergeCell ref="B167:B168"/>
    <mergeCell ref="C167:C168"/>
    <mergeCell ref="D167:D168"/>
    <mergeCell ref="E167:E168"/>
    <mergeCell ref="G193:G194"/>
    <mergeCell ref="A202:A203"/>
    <mergeCell ref="B202:B203"/>
    <mergeCell ref="C202:C203"/>
    <mergeCell ref="D202:D203"/>
    <mergeCell ref="E202:E203"/>
    <mergeCell ref="F202:F203"/>
    <mergeCell ref="G202:G203"/>
    <mergeCell ref="A193:A194"/>
    <mergeCell ref="B193:B194"/>
    <mergeCell ref="C193:C194"/>
    <mergeCell ref="D193:D194"/>
    <mergeCell ref="E193:E194"/>
    <mergeCell ref="F193:F194"/>
    <mergeCell ref="G139:G140"/>
    <mergeCell ref="A181:A182"/>
    <mergeCell ref="B181:B182"/>
    <mergeCell ref="C181:C182"/>
    <mergeCell ref="D181:D182"/>
    <mergeCell ref="E181:E182"/>
    <mergeCell ref="F181:F182"/>
    <mergeCell ref="G181:G182"/>
    <mergeCell ref="A139:A140"/>
    <mergeCell ref="B139:B140"/>
    <mergeCell ref="C139:C140"/>
    <mergeCell ref="D139:D140"/>
    <mergeCell ref="E139:E140"/>
    <mergeCell ref="F139:F140"/>
    <mergeCell ref="G167:G168"/>
    <mergeCell ref="F167:F168"/>
    <mergeCell ref="H37:H38"/>
    <mergeCell ref="A108:A109"/>
    <mergeCell ref="B108:B109"/>
    <mergeCell ref="C108:C109"/>
    <mergeCell ref="D108:D109"/>
    <mergeCell ref="E108:E109"/>
    <mergeCell ref="F108:F109"/>
    <mergeCell ref="G108:G109"/>
    <mergeCell ref="G60:G61"/>
    <mergeCell ref="H60:H61"/>
    <mergeCell ref="G21:G22"/>
    <mergeCell ref="A37:A38"/>
    <mergeCell ref="B37:B38"/>
    <mergeCell ref="C37:C38"/>
    <mergeCell ref="D37:D38"/>
    <mergeCell ref="E37:E38"/>
    <mergeCell ref="F37:F38"/>
    <mergeCell ref="G37:G38"/>
    <mergeCell ref="A21:A22"/>
    <mergeCell ref="C21:C22"/>
    <mergeCell ref="D21:D22"/>
    <mergeCell ref="E21:E22"/>
    <mergeCell ref="F21:F22"/>
    <mergeCell ref="B21:B22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8" orientation="portrait" r:id="rId1"/>
  <headerFooter alignWithMargins="0"/>
  <rowBreaks count="3" manualBreakCount="3">
    <brk id="58" max="7" man="1"/>
    <brk id="114" max="7" man="1"/>
    <brk id="165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62"/>
  <sheetViews>
    <sheetView zoomScaleNormal="100" workbookViewId="0">
      <selection activeCell="A2" sqref="A2:H2"/>
    </sheetView>
  </sheetViews>
  <sheetFormatPr defaultRowHeight="12.75" x14ac:dyDescent="0.2"/>
  <cols>
    <col min="1" max="1" width="9.85546875" style="315" customWidth="1"/>
    <col min="2" max="2" width="3.7109375" style="315" customWidth="1"/>
    <col min="3" max="3" width="5.28515625" style="315" customWidth="1"/>
    <col min="4" max="4" width="4.42578125" style="315" bestFit="1" customWidth="1"/>
    <col min="5" max="5" width="5.28515625" style="315" customWidth="1"/>
    <col min="6" max="6" width="20.7109375" style="315" customWidth="1"/>
    <col min="7" max="7" width="30.140625" style="315" customWidth="1"/>
    <col min="8" max="8" width="12.7109375" style="331" customWidth="1"/>
    <col min="9" max="9" width="4.28515625" style="315" customWidth="1"/>
    <col min="10" max="16384" width="9.140625" style="315"/>
  </cols>
  <sheetData>
    <row r="1" spans="1:11" x14ac:dyDescent="0.2">
      <c r="H1" s="1911"/>
    </row>
    <row r="2" spans="1:11" s="12" customFormat="1" ht="18" customHeight="1" x14ac:dyDescent="0.25">
      <c r="A2" s="2548" t="s">
        <v>1640</v>
      </c>
      <c r="B2" s="2548"/>
      <c r="C2" s="2548"/>
      <c r="D2" s="2548"/>
      <c r="E2" s="2548"/>
      <c r="F2" s="2548"/>
      <c r="G2" s="2548"/>
      <c r="H2" s="2548"/>
    </row>
    <row r="4" spans="1:11" ht="15.75" x14ac:dyDescent="0.25">
      <c r="A4" s="2675" t="s">
        <v>1579</v>
      </c>
      <c r="B4" s="2675"/>
      <c r="C4" s="2675"/>
      <c r="D4" s="2675"/>
      <c r="E4" s="2675"/>
      <c r="F4" s="2675"/>
      <c r="G4" s="2675"/>
      <c r="H4" s="2675"/>
    </row>
    <row r="5" spans="1:11" ht="15.75" x14ac:dyDescent="0.25">
      <c r="A5" s="1572"/>
      <c r="B5" s="1572"/>
      <c r="C5" s="1572"/>
      <c r="D5" s="1572"/>
      <c r="E5" s="1572"/>
      <c r="F5" s="1572"/>
      <c r="G5" s="1572"/>
      <c r="H5" s="1572"/>
    </row>
    <row r="6" spans="1:11" ht="15.75" x14ac:dyDescent="0.25">
      <c r="A6" s="2573" t="s">
        <v>14</v>
      </c>
      <c r="B6" s="2573"/>
      <c r="C6" s="2573"/>
      <c r="D6" s="2573"/>
      <c r="E6" s="2573"/>
      <c r="F6" s="2573"/>
      <c r="G6" s="2573"/>
      <c r="H6" s="2573"/>
    </row>
    <row r="7" spans="1:11" ht="15.75" x14ac:dyDescent="0.25">
      <c r="A7" s="85"/>
      <c r="B7" s="85"/>
      <c r="C7" s="85"/>
      <c r="D7" s="85"/>
      <c r="E7" s="85"/>
      <c r="F7" s="85"/>
      <c r="G7" s="85"/>
      <c r="H7" s="85"/>
    </row>
    <row r="8" spans="1:11" ht="12.75" customHeight="1" thickBot="1" x14ac:dyDescent="0.25">
      <c r="B8" s="316"/>
      <c r="C8" s="317"/>
      <c r="D8" s="317"/>
      <c r="E8" s="317"/>
      <c r="F8" s="317"/>
      <c r="G8" s="317"/>
      <c r="H8" s="1912" t="s">
        <v>191</v>
      </c>
    </row>
    <row r="9" spans="1:11" ht="13.5" thickBot="1" x14ac:dyDescent="0.25">
      <c r="A9" s="1672" t="s">
        <v>1497</v>
      </c>
      <c r="B9" s="2562" t="s">
        <v>18</v>
      </c>
      <c r="C9" s="2563"/>
      <c r="D9" s="2563"/>
      <c r="E9" s="2564"/>
      <c r="F9" s="2563" t="s">
        <v>16</v>
      </c>
      <c r="G9" s="2564"/>
      <c r="H9" s="319" t="s">
        <v>1498</v>
      </c>
    </row>
    <row r="10" spans="1:11" ht="13.5" thickBot="1" x14ac:dyDescent="0.25">
      <c r="A10" s="321">
        <v>18368</v>
      </c>
      <c r="B10" s="322" t="s">
        <v>178</v>
      </c>
      <c r="C10" s="323" t="s">
        <v>17</v>
      </c>
      <c r="D10" s="324" t="s">
        <v>185</v>
      </c>
      <c r="E10" s="325" t="s">
        <v>186</v>
      </c>
      <c r="F10" s="2673" t="s">
        <v>15</v>
      </c>
      <c r="G10" s="2674"/>
      <c r="H10" s="1913">
        <f>SUM(H11:H56)</f>
        <v>19500</v>
      </c>
      <c r="J10" s="1914"/>
      <c r="K10" s="1914"/>
    </row>
    <row r="11" spans="1:11" ht="12.75" customHeight="1" x14ac:dyDescent="0.2">
      <c r="A11" s="2223">
        <v>859</v>
      </c>
      <c r="B11" s="349" t="s">
        <v>179</v>
      </c>
      <c r="C11" s="1915">
        <v>1401</v>
      </c>
      <c r="D11" s="1573">
        <v>3121</v>
      </c>
      <c r="E11" s="1574">
        <v>2122</v>
      </c>
      <c r="F11" s="2678" t="s">
        <v>19</v>
      </c>
      <c r="G11" s="2679"/>
      <c r="H11" s="330">
        <v>870</v>
      </c>
    </row>
    <row r="12" spans="1:11" x14ac:dyDescent="0.2">
      <c r="A12" s="2224">
        <v>280.89999999999998</v>
      </c>
      <c r="B12" s="358" t="s">
        <v>179</v>
      </c>
      <c r="C12" s="1916">
        <v>1402</v>
      </c>
      <c r="D12" s="1575">
        <v>3121</v>
      </c>
      <c r="E12" s="376">
        <v>2122</v>
      </c>
      <c r="F12" s="2676" t="s">
        <v>20</v>
      </c>
      <c r="G12" s="2677"/>
      <c r="H12" s="338">
        <v>285</v>
      </c>
      <c r="J12" s="1914"/>
    </row>
    <row r="13" spans="1:11" x14ac:dyDescent="0.2">
      <c r="A13" s="2224">
        <v>81.5</v>
      </c>
      <c r="B13" s="358" t="s">
        <v>179</v>
      </c>
      <c r="C13" s="1916">
        <v>1403</v>
      </c>
      <c r="D13" s="1575">
        <v>3121</v>
      </c>
      <c r="E13" s="376">
        <v>2122</v>
      </c>
      <c r="F13" s="2676" t="s">
        <v>1580</v>
      </c>
      <c r="G13" s="2677"/>
      <c r="H13" s="338">
        <v>85</v>
      </c>
    </row>
    <row r="14" spans="1:11" x14ac:dyDescent="0.2">
      <c r="A14" s="2224">
        <v>718</v>
      </c>
      <c r="B14" s="358" t="s">
        <v>179</v>
      </c>
      <c r="C14" s="1916">
        <v>1405</v>
      </c>
      <c r="D14" s="1575">
        <v>3121</v>
      </c>
      <c r="E14" s="376">
        <v>2122</v>
      </c>
      <c r="F14" s="2676" t="s">
        <v>21</v>
      </c>
      <c r="G14" s="2677"/>
      <c r="H14" s="338">
        <v>800</v>
      </c>
    </row>
    <row r="15" spans="1:11" x14ac:dyDescent="0.2">
      <c r="A15" s="2224">
        <v>19.3</v>
      </c>
      <c r="B15" s="358" t="s">
        <v>179</v>
      </c>
      <c r="C15" s="1916">
        <v>1406</v>
      </c>
      <c r="D15" s="1575">
        <v>3121</v>
      </c>
      <c r="E15" s="376">
        <v>2122</v>
      </c>
      <c r="F15" s="2676" t="s">
        <v>22</v>
      </c>
      <c r="G15" s="2677"/>
      <c r="H15" s="338">
        <v>87</v>
      </c>
    </row>
    <row r="16" spans="1:11" x14ac:dyDescent="0.2">
      <c r="A16" s="2224">
        <v>237</v>
      </c>
      <c r="B16" s="358" t="s">
        <v>179</v>
      </c>
      <c r="C16" s="1916">
        <v>1407</v>
      </c>
      <c r="D16" s="1575">
        <v>3121</v>
      </c>
      <c r="E16" s="376">
        <v>2122</v>
      </c>
      <c r="F16" s="2676" t="s">
        <v>23</v>
      </c>
      <c r="G16" s="2677"/>
      <c r="H16" s="338">
        <v>240</v>
      </c>
    </row>
    <row r="17" spans="1:8" x14ac:dyDescent="0.2">
      <c r="A17" s="2224">
        <v>810</v>
      </c>
      <c r="B17" s="358" t="s">
        <v>179</v>
      </c>
      <c r="C17" s="1916">
        <v>1409</v>
      </c>
      <c r="D17" s="1575">
        <v>3121</v>
      </c>
      <c r="E17" s="376">
        <v>2122</v>
      </c>
      <c r="F17" s="2676" t="s">
        <v>1717</v>
      </c>
      <c r="G17" s="2677"/>
      <c r="H17" s="338">
        <v>830</v>
      </c>
    </row>
    <row r="18" spans="1:8" x14ac:dyDescent="0.2">
      <c r="A18" s="2224">
        <v>250</v>
      </c>
      <c r="B18" s="358" t="s">
        <v>179</v>
      </c>
      <c r="C18" s="1916">
        <v>1410</v>
      </c>
      <c r="D18" s="1575">
        <v>3121</v>
      </c>
      <c r="E18" s="376">
        <v>2122</v>
      </c>
      <c r="F18" s="2676" t="s">
        <v>24</v>
      </c>
      <c r="G18" s="2677"/>
      <c r="H18" s="338">
        <v>280</v>
      </c>
    </row>
    <row r="19" spans="1:8" x14ac:dyDescent="0.2">
      <c r="A19" s="2224">
        <v>584</v>
      </c>
      <c r="B19" s="358" t="s">
        <v>179</v>
      </c>
      <c r="C19" s="1916">
        <v>1411</v>
      </c>
      <c r="D19" s="1575">
        <v>3121</v>
      </c>
      <c r="E19" s="376">
        <v>2122</v>
      </c>
      <c r="F19" s="2676" t="s">
        <v>25</v>
      </c>
      <c r="G19" s="2677"/>
      <c r="H19" s="338">
        <v>630</v>
      </c>
    </row>
    <row r="20" spans="1:8" x14ac:dyDescent="0.2">
      <c r="A20" s="2224">
        <v>205</v>
      </c>
      <c r="B20" s="358" t="s">
        <v>179</v>
      </c>
      <c r="C20" s="1916">
        <v>1412</v>
      </c>
      <c r="D20" s="336">
        <v>3122</v>
      </c>
      <c r="E20" s="376">
        <v>2122</v>
      </c>
      <c r="F20" s="2676" t="s">
        <v>26</v>
      </c>
      <c r="G20" s="2677"/>
      <c r="H20" s="338">
        <v>205</v>
      </c>
    </row>
    <row r="21" spans="1:8" x14ac:dyDescent="0.2">
      <c r="A21" s="2224">
        <v>256</v>
      </c>
      <c r="B21" s="358" t="s">
        <v>179</v>
      </c>
      <c r="C21" s="1916">
        <v>1413</v>
      </c>
      <c r="D21" s="336">
        <v>3122</v>
      </c>
      <c r="E21" s="376">
        <v>2122</v>
      </c>
      <c r="F21" s="2676" t="s">
        <v>27</v>
      </c>
      <c r="G21" s="2677"/>
      <c r="H21" s="338">
        <v>263</v>
      </c>
    </row>
    <row r="22" spans="1:8" x14ac:dyDescent="0.2">
      <c r="A22" s="2224">
        <v>300</v>
      </c>
      <c r="B22" s="358" t="s">
        <v>179</v>
      </c>
      <c r="C22" s="1916">
        <v>1414</v>
      </c>
      <c r="D22" s="336">
        <v>3122</v>
      </c>
      <c r="E22" s="376">
        <v>2122</v>
      </c>
      <c r="F22" s="2676" t="s">
        <v>28</v>
      </c>
      <c r="G22" s="2677"/>
      <c r="H22" s="338">
        <v>303</v>
      </c>
    </row>
    <row r="23" spans="1:8" x14ac:dyDescent="0.2">
      <c r="A23" s="2224">
        <v>335</v>
      </c>
      <c r="B23" s="358" t="s">
        <v>179</v>
      </c>
      <c r="C23" s="1916">
        <v>1418</v>
      </c>
      <c r="D23" s="336">
        <v>3122</v>
      </c>
      <c r="E23" s="376">
        <v>2122</v>
      </c>
      <c r="F23" s="2676" t="s">
        <v>29</v>
      </c>
      <c r="G23" s="2677"/>
      <c r="H23" s="338">
        <v>420</v>
      </c>
    </row>
    <row r="24" spans="1:8" x14ac:dyDescent="0.2">
      <c r="A24" s="2224">
        <v>90</v>
      </c>
      <c r="B24" s="358" t="s">
        <v>179</v>
      </c>
      <c r="C24" s="1916">
        <v>1420</v>
      </c>
      <c r="D24" s="336">
        <v>3122</v>
      </c>
      <c r="E24" s="376">
        <v>2122</v>
      </c>
      <c r="F24" s="2676" t="s">
        <v>30</v>
      </c>
      <c r="G24" s="2677"/>
      <c r="H24" s="338">
        <v>90</v>
      </c>
    </row>
    <row r="25" spans="1:8" x14ac:dyDescent="0.2">
      <c r="A25" s="2224">
        <v>88</v>
      </c>
      <c r="B25" s="358" t="s">
        <v>179</v>
      </c>
      <c r="C25" s="1916">
        <v>1421</v>
      </c>
      <c r="D25" s="336">
        <v>3122</v>
      </c>
      <c r="E25" s="376">
        <v>2122</v>
      </c>
      <c r="F25" s="2676" t="s">
        <v>31</v>
      </c>
      <c r="G25" s="2677"/>
      <c r="H25" s="338">
        <v>90</v>
      </c>
    </row>
    <row r="26" spans="1:8" x14ac:dyDescent="0.2">
      <c r="A26" s="2224">
        <v>12</v>
      </c>
      <c r="B26" s="358" t="s">
        <v>179</v>
      </c>
      <c r="C26" s="1916">
        <v>1422</v>
      </c>
      <c r="D26" s="336">
        <v>3122</v>
      </c>
      <c r="E26" s="376">
        <v>2122</v>
      </c>
      <c r="F26" s="2676" t="s">
        <v>32</v>
      </c>
      <c r="G26" s="2677"/>
      <c r="H26" s="338">
        <v>13</v>
      </c>
    </row>
    <row r="27" spans="1:8" x14ac:dyDescent="0.2">
      <c r="A27" s="2224">
        <v>720</v>
      </c>
      <c r="B27" s="358" t="s">
        <v>179</v>
      </c>
      <c r="C27" s="1916">
        <v>1424</v>
      </c>
      <c r="D27" s="336">
        <v>3122</v>
      </c>
      <c r="E27" s="376">
        <v>2122</v>
      </c>
      <c r="F27" s="2676" t="s">
        <v>33</v>
      </c>
      <c r="G27" s="2677"/>
      <c r="H27" s="338">
        <v>750</v>
      </c>
    </row>
    <row r="28" spans="1:8" x14ac:dyDescent="0.2">
      <c r="A28" s="2224">
        <v>370</v>
      </c>
      <c r="B28" s="358" t="s">
        <v>179</v>
      </c>
      <c r="C28" s="1916">
        <v>1425</v>
      </c>
      <c r="D28" s="336">
        <v>3122</v>
      </c>
      <c r="E28" s="376">
        <v>2122</v>
      </c>
      <c r="F28" s="2676" t="s">
        <v>34</v>
      </c>
      <c r="G28" s="2677"/>
      <c r="H28" s="338">
        <v>380</v>
      </c>
    </row>
    <row r="29" spans="1:8" x14ac:dyDescent="0.2">
      <c r="A29" s="2224">
        <v>1030</v>
      </c>
      <c r="B29" s="358" t="s">
        <v>179</v>
      </c>
      <c r="C29" s="1916">
        <v>1427</v>
      </c>
      <c r="D29" s="336">
        <v>3122</v>
      </c>
      <c r="E29" s="376">
        <v>2122</v>
      </c>
      <c r="F29" s="2676" t="s">
        <v>35</v>
      </c>
      <c r="G29" s="2677"/>
      <c r="H29" s="338">
        <v>1015</v>
      </c>
    </row>
    <row r="30" spans="1:8" x14ac:dyDescent="0.2">
      <c r="A30" s="2224">
        <v>144</v>
      </c>
      <c r="B30" s="358" t="s">
        <v>179</v>
      </c>
      <c r="C30" s="1916">
        <v>1428</v>
      </c>
      <c r="D30" s="336">
        <v>3122</v>
      </c>
      <c r="E30" s="376">
        <v>2122</v>
      </c>
      <c r="F30" s="2676" t="s">
        <v>36</v>
      </c>
      <c r="G30" s="2677"/>
      <c r="H30" s="338">
        <v>145</v>
      </c>
    </row>
    <row r="31" spans="1:8" x14ac:dyDescent="0.2">
      <c r="A31" s="2224">
        <v>145</v>
      </c>
      <c r="B31" s="358" t="s">
        <v>179</v>
      </c>
      <c r="C31" s="1916">
        <v>1430</v>
      </c>
      <c r="D31" s="336">
        <v>3122</v>
      </c>
      <c r="E31" s="376">
        <v>2122</v>
      </c>
      <c r="F31" s="2676" t="s">
        <v>37</v>
      </c>
      <c r="G31" s="2677"/>
      <c r="H31" s="338">
        <v>150</v>
      </c>
    </row>
    <row r="32" spans="1:8" x14ac:dyDescent="0.2">
      <c r="A32" s="2224">
        <v>33.6</v>
      </c>
      <c r="B32" s="358" t="s">
        <v>179</v>
      </c>
      <c r="C32" s="1916">
        <v>1432</v>
      </c>
      <c r="D32" s="1575">
        <v>3123</v>
      </c>
      <c r="E32" s="376">
        <v>2122</v>
      </c>
      <c r="F32" s="2676" t="s">
        <v>1718</v>
      </c>
      <c r="G32" s="2677"/>
      <c r="H32" s="338">
        <v>34</v>
      </c>
    </row>
    <row r="33" spans="1:8" x14ac:dyDescent="0.2">
      <c r="A33" s="2224">
        <v>767.4</v>
      </c>
      <c r="B33" s="358" t="s">
        <v>179</v>
      </c>
      <c r="C33" s="1916">
        <v>1433</v>
      </c>
      <c r="D33" s="1575">
        <v>3123</v>
      </c>
      <c r="E33" s="376">
        <v>2122</v>
      </c>
      <c r="F33" s="2676" t="s">
        <v>38</v>
      </c>
      <c r="G33" s="2677"/>
      <c r="H33" s="338">
        <v>1000</v>
      </c>
    </row>
    <row r="34" spans="1:8" x14ac:dyDescent="0.2">
      <c r="A34" s="2224">
        <v>296</v>
      </c>
      <c r="B34" s="358" t="s">
        <v>179</v>
      </c>
      <c r="C34" s="1916">
        <v>1434</v>
      </c>
      <c r="D34" s="1575">
        <v>3123</v>
      </c>
      <c r="E34" s="376">
        <v>2122</v>
      </c>
      <c r="F34" s="2676" t="s">
        <v>39</v>
      </c>
      <c r="G34" s="2677"/>
      <c r="H34" s="338">
        <v>300</v>
      </c>
    </row>
    <row r="35" spans="1:8" x14ac:dyDescent="0.2">
      <c r="A35" s="2225">
        <v>670</v>
      </c>
      <c r="B35" s="358" t="s">
        <v>179</v>
      </c>
      <c r="C35" s="1916">
        <v>1436</v>
      </c>
      <c r="D35" s="1575">
        <v>3123</v>
      </c>
      <c r="E35" s="376">
        <v>2122</v>
      </c>
      <c r="F35" s="2676" t="s">
        <v>40</v>
      </c>
      <c r="G35" s="2677"/>
      <c r="H35" s="338">
        <v>710</v>
      </c>
    </row>
    <row r="36" spans="1:8" x14ac:dyDescent="0.2">
      <c r="A36" s="2226">
        <v>1800</v>
      </c>
      <c r="B36" s="358" t="s">
        <v>179</v>
      </c>
      <c r="C36" s="1916">
        <v>1437</v>
      </c>
      <c r="D36" s="1575">
        <v>3123</v>
      </c>
      <c r="E36" s="376">
        <v>2122</v>
      </c>
      <c r="F36" s="2676" t="s">
        <v>41</v>
      </c>
      <c r="G36" s="2677"/>
      <c r="H36" s="338">
        <v>1800</v>
      </c>
    </row>
    <row r="37" spans="1:8" x14ac:dyDescent="0.2">
      <c r="A37" s="2226">
        <v>100</v>
      </c>
      <c r="B37" s="358" t="s">
        <v>179</v>
      </c>
      <c r="C37" s="1916">
        <v>1438</v>
      </c>
      <c r="D37" s="1575">
        <v>3123</v>
      </c>
      <c r="E37" s="376">
        <v>2122</v>
      </c>
      <c r="F37" s="2676" t="s">
        <v>42</v>
      </c>
      <c r="G37" s="2677"/>
      <c r="H37" s="338">
        <v>205</v>
      </c>
    </row>
    <row r="38" spans="1:8" x14ac:dyDescent="0.2">
      <c r="A38" s="2226">
        <v>380</v>
      </c>
      <c r="B38" s="358" t="s">
        <v>179</v>
      </c>
      <c r="C38" s="1916">
        <v>1440</v>
      </c>
      <c r="D38" s="1575">
        <v>3123</v>
      </c>
      <c r="E38" s="376">
        <v>2122</v>
      </c>
      <c r="F38" s="2676" t="s">
        <v>43</v>
      </c>
      <c r="G38" s="2677"/>
      <c r="H38" s="338">
        <v>450</v>
      </c>
    </row>
    <row r="39" spans="1:8" x14ac:dyDescent="0.2">
      <c r="A39" s="2226">
        <v>1220</v>
      </c>
      <c r="B39" s="358" t="s">
        <v>179</v>
      </c>
      <c r="C39" s="1916">
        <v>1442</v>
      </c>
      <c r="D39" s="1575">
        <v>3123</v>
      </c>
      <c r="E39" s="376">
        <v>2122</v>
      </c>
      <c r="F39" s="2676" t="s">
        <v>44</v>
      </c>
      <c r="G39" s="2677"/>
      <c r="H39" s="338">
        <v>1360</v>
      </c>
    </row>
    <row r="40" spans="1:8" x14ac:dyDescent="0.2">
      <c r="A40" s="2226">
        <v>550</v>
      </c>
      <c r="B40" s="358" t="s">
        <v>179</v>
      </c>
      <c r="C40" s="1916">
        <v>1443</v>
      </c>
      <c r="D40" s="1575">
        <v>3123</v>
      </c>
      <c r="E40" s="376">
        <v>2122</v>
      </c>
      <c r="F40" s="2676" t="s">
        <v>45</v>
      </c>
      <c r="G40" s="2677"/>
      <c r="H40" s="338">
        <v>550</v>
      </c>
    </row>
    <row r="41" spans="1:8" x14ac:dyDescent="0.2">
      <c r="A41" s="2226">
        <v>1000</v>
      </c>
      <c r="B41" s="358" t="s">
        <v>179</v>
      </c>
      <c r="C41" s="1916">
        <v>1448</v>
      </c>
      <c r="D41" s="1575">
        <v>3123</v>
      </c>
      <c r="E41" s="376">
        <v>2122</v>
      </c>
      <c r="F41" s="2676" t="s">
        <v>46</v>
      </c>
      <c r="G41" s="2677"/>
      <c r="H41" s="338">
        <v>1100</v>
      </c>
    </row>
    <row r="42" spans="1:8" x14ac:dyDescent="0.2">
      <c r="A42" s="2227">
        <v>1667</v>
      </c>
      <c r="B42" s="358" t="s">
        <v>179</v>
      </c>
      <c r="C42" s="1916">
        <v>1450</v>
      </c>
      <c r="D42" s="1575">
        <v>3124</v>
      </c>
      <c r="E42" s="376">
        <v>2122</v>
      </c>
      <c r="F42" s="2676" t="s">
        <v>47</v>
      </c>
      <c r="G42" s="2677"/>
      <c r="H42" s="338">
        <v>1790</v>
      </c>
    </row>
    <row r="43" spans="1:8" ht="12.75" customHeight="1" x14ac:dyDescent="0.2">
      <c r="A43" s="2226">
        <v>156</v>
      </c>
      <c r="B43" s="354" t="s">
        <v>179</v>
      </c>
      <c r="C43" s="1917">
        <v>1452</v>
      </c>
      <c r="D43" s="1575">
        <v>3122</v>
      </c>
      <c r="E43" s="375">
        <v>2122</v>
      </c>
      <c r="F43" s="2680" t="s">
        <v>48</v>
      </c>
      <c r="G43" s="2681"/>
      <c r="H43" s="338">
        <v>178</v>
      </c>
    </row>
    <row r="44" spans="1:8" ht="12.75" customHeight="1" x14ac:dyDescent="0.2">
      <c r="A44" s="2226">
        <v>767.1</v>
      </c>
      <c r="B44" s="354" t="s">
        <v>179</v>
      </c>
      <c r="C44" s="1917">
        <v>1455</v>
      </c>
      <c r="D44" s="1575">
        <v>3113</v>
      </c>
      <c r="E44" s="375">
        <v>2122</v>
      </c>
      <c r="F44" s="2680" t="s">
        <v>1982</v>
      </c>
      <c r="G44" s="2681"/>
      <c r="H44" s="338">
        <v>770</v>
      </c>
    </row>
    <row r="45" spans="1:8" x14ac:dyDescent="0.2">
      <c r="A45" s="2226">
        <v>116.8</v>
      </c>
      <c r="B45" s="358" t="s">
        <v>179</v>
      </c>
      <c r="C45" s="1916">
        <v>1456</v>
      </c>
      <c r="D45" s="1575">
        <v>3113</v>
      </c>
      <c r="E45" s="376">
        <v>2122</v>
      </c>
      <c r="F45" s="2676" t="s">
        <v>49</v>
      </c>
      <c r="G45" s="2677"/>
      <c r="H45" s="338">
        <v>120</v>
      </c>
    </row>
    <row r="46" spans="1:8" x14ac:dyDescent="0.2">
      <c r="A46" s="2226">
        <v>33</v>
      </c>
      <c r="B46" s="358" t="s">
        <v>179</v>
      </c>
      <c r="C46" s="1916">
        <v>1462</v>
      </c>
      <c r="D46" s="1575">
        <v>3113</v>
      </c>
      <c r="E46" s="376">
        <v>2122</v>
      </c>
      <c r="F46" s="2676" t="s">
        <v>50</v>
      </c>
      <c r="G46" s="2677"/>
      <c r="H46" s="338">
        <v>33</v>
      </c>
    </row>
    <row r="47" spans="1:8" x14ac:dyDescent="0.2">
      <c r="A47" s="2226">
        <v>39.44</v>
      </c>
      <c r="B47" s="358" t="s">
        <v>179</v>
      </c>
      <c r="C47" s="1916">
        <v>1469</v>
      </c>
      <c r="D47" s="1575">
        <v>3114</v>
      </c>
      <c r="E47" s="376">
        <v>2122</v>
      </c>
      <c r="F47" s="2680" t="s">
        <v>51</v>
      </c>
      <c r="G47" s="2681"/>
      <c r="H47" s="338">
        <v>19</v>
      </c>
    </row>
    <row r="48" spans="1:8" x14ac:dyDescent="0.2">
      <c r="A48" s="2226">
        <v>23.5</v>
      </c>
      <c r="B48" s="358" t="s">
        <v>179</v>
      </c>
      <c r="C48" s="1916">
        <v>1470</v>
      </c>
      <c r="D48" s="1575">
        <v>3133</v>
      </c>
      <c r="E48" s="376">
        <v>2122</v>
      </c>
      <c r="F48" s="2676" t="s">
        <v>52</v>
      </c>
      <c r="G48" s="2677"/>
      <c r="H48" s="338">
        <v>23.5</v>
      </c>
    </row>
    <row r="49" spans="1:8" x14ac:dyDescent="0.2">
      <c r="A49" s="2226">
        <v>612.20000000000005</v>
      </c>
      <c r="B49" s="358" t="s">
        <v>179</v>
      </c>
      <c r="C49" s="1916">
        <v>1471</v>
      </c>
      <c r="D49" s="1575">
        <v>3133</v>
      </c>
      <c r="E49" s="376">
        <v>2122</v>
      </c>
      <c r="F49" s="2676" t="s">
        <v>53</v>
      </c>
      <c r="G49" s="2677"/>
      <c r="H49" s="338">
        <v>620</v>
      </c>
    </row>
    <row r="50" spans="1:8" x14ac:dyDescent="0.2">
      <c r="A50" s="2226">
        <v>91.7</v>
      </c>
      <c r="B50" s="358" t="s">
        <v>179</v>
      </c>
      <c r="C50" s="1916">
        <v>1472</v>
      </c>
      <c r="D50" s="1575">
        <v>3133</v>
      </c>
      <c r="E50" s="376">
        <v>2122</v>
      </c>
      <c r="F50" s="2676" t="s">
        <v>54</v>
      </c>
      <c r="G50" s="2677"/>
      <c r="H50" s="338">
        <v>92</v>
      </c>
    </row>
    <row r="51" spans="1:8" x14ac:dyDescent="0.2">
      <c r="A51" s="2226">
        <v>47.11</v>
      </c>
      <c r="B51" s="358" t="s">
        <v>179</v>
      </c>
      <c r="C51" s="1916">
        <v>1473</v>
      </c>
      <c r="D51" s="1575">
        <v>3133</v>
      </c>
      <c r="E51" s="376">
        <v>2122</v>
      </c>
      <c r="F51" s="2676" t="s">
        <v>1581</v>
      </c>
      <c r="G51" s="2677"/>
      <c r="H51" s="338">
        <v>40</v>
      </c>
    </row>
    <row r="52" spans="1:8" x14ac:dyDescent="0.2">
      <c r="A52" s="2226">
        <v>32.54</v>
      </c>
      <c r="B52" s="358" t="s">
        <v>179</v>
      </c>
      <c r="C52" s="1916">
        <v>1474</v>
      </c>
      <c r="D52" s="1575">
        <v>3133</v>
      </c>
      <c r="E52" s="376">
        <v>2122</v>
      </c>
      <c r="F52" s="2676" t="s">
        <v>55</v>
      </c>
      <c r="G52" s="2677"/>
      <c r="H52" s="338">
        <v>34</v>
      </c>
    </row>
    <row r="53" spans="1:8" x14ac:dyDescent="0.2">
      <c r="A53" s="2226">
        <v>241.8</v>
      </c>
      <c r="B53" s="358" t="s">
        <v>179</v>
      </c>
      <c r="C53" s="1916">
        <v>1475</v>
      </c>
      <c r="D53" s="1575">
        <v>3133</v>
      </c>
      <c r="E53" s="376">
        <v>2122</v>
      </c>
      <c r="F53" s="2676" t="s">
        <v>56</v>
      </c>
      <c r="G53" s="2677"/>
      <c r="H53" s="338">
        <v>245</v>
      </c>
    </row>
    <row r="54" spans="1:8" x14ac:dyDescent="0.2">
      <c r="A54" s="2226">
        <v>17.3</v>
      </c>
      <c r="B54" s="358" t="s">
        <v>179</v>
      </c>
      <c r="C54" s="1916">
        <v>1476</v>
      </c>
      <c r="D54" s="1575">
        <v>3133</v>
      </c>
      <c r="E54" s="376">
        <v>2122</v>
      </c>
      <c r="F54" s="2676" t="s">
        <v>57</v>
      </c>
      <c r="G54" s="2677"/>
      <c r="H54" s="338">
        <v>20</v>
      </c>
    </row>
    <row r="55" spans="1:8" x14ac:dyDescent="0.2">
      <c r="A55" s="2226">
        <v>100</v>
      </c>
      <c r="B55" s="358" t="s">
        <v>179</v>
      </c>
      <c r="C55" s="1916">
        <v>1481</v>
      </c>
      <c r="D55" s="1575">
        <v>3147</v>
      </c>
      <c r="E55" s="376">
        <v>2122</v>
      </c>
      <c r="F55" s="2676" t="s">
        <v>58</v>
      </c>
      <c r="G55" s="2677"/>
      <c r="H55" s="338">
        <v>70.400000000000006</v>
      </c>
    </row>
    <row r="56" spans="1:8" ht="13.5" thickBot="1" x14ac:dyDescent="0.25">
      <c r="A56" s="2228">
        <v>5.1100000000000003</v>
      </c>
      <c r="B56" s="360" t="s">
        <v>179</v>
      </c>
      <c r="C56" s="1918">
        <v>1492</v>
      </c>
      <c r="D56" s="1919">
        <v>3146</v>
      </c>
      <c r="E56" s="381">
        <v>2122</v>
      </c>
      <c r="F56" s="2684" t="s">
        <v>60</v>
      </c>
      <c r="G56" s="2685"/>
      <c r="H56" s="1920">
        <v>5.0999999999999996</v>
      </c>
    </row>
    <row r="57" spans="1:8" x14ac:dyDescent="0.2">
      <c r="B57" s="1576"/>
      <c r="C57" s="1577"/>
      <c r="D57" s="1578"/>
      <c r="E57" s="1579"/>
      <c r="F57" s="59"/>
      <c r="G57" s="59"/>
      <c r="H57" s="1580"/>
    </row>
    <row r="58" spans="1:8" x14ac:dyDescent="0.2">
      <c r="A58" s="2682"/>
      <c r="B58" s="2682"/>
      <c r="C58" s="2682"/>
      <c r="D58" s="2683"/>
      <c r="E58" s="2683"/>
      <c r="F58" s="2683"/>
      <c r="G58" s="12"/>
    </row>
    <row r="59" spans="1:8" x14ac:dyDescent="0.2">
      <c r="A59" s="1581"/>
      <c r="B59" s="1581"/>
      <c r="C59" s="12"/>
      <c r="D59" s="12"/>
      <c r="E59" s="12"/>
      <c r="G59" s="12"/>
    </row>
    <row r="60" spans="1:8" x14ac:dyDescent="0.2">
      <c r="A60" s="2682"/>
      <c r="B60" s="2682"/>
      <c r="C60" s="2682"/>
      <c r="D60" s="2683"/>
      <c r="E60" s="2683"/>
      <c r="F60" s="2683"/>
      <c r="G60" s="12"/>
    </row>
    <row r="61" spans="1:8" x14ac:dyDescent="0.2">
      <c r="A61" s="12"/>
      <c r="B61" s="13"/>
      <c r="C61" s="12"/>
      <c r="D61" s="12"/>
      <c r="E61" s="12"/>
      <c r="G61" s="12"/>
    </row>
    <row r="62" spans="1:8" x14ac:dyDescent="0.2">
      <c r="A62" s="2682"/>
      <c r="B62" s="2682"/>
      <c r="C62" s="2682"/>
      <c r="D62" s="2683"/>
      <c r="E62" s="2683"/>
      <c r="F62" s="2683"/>
      <c r="G62" s="12"/>
    </row>
  </sheetData>
  <mergeCells count="58">
    <mergeCell ref="F47:G47"/>
    <mergeCell ref="A62:C62"/>
    <mergeCell ref="D62:F62"/>
    <mergeCell ref="F53:G53"/>
    <mergeCell ref="F54:G54"/>
    <mergeCell ref="F55:G55"/>
    <mergeCell ref="F56:G56"/>
    <mergeCell ref="A58:C58"/>
    <mergeCell ref="D58:F58"/>
    <mergeCell ref="A60:C60"/>
    <mergeCell ref="D60:F60"/>
    <mergeCell ref="F48:G48"/>
    <mergeCell ref="F49:G49"/>
    <mergeCell ref="F50:G50"/>
    <mergeCell ref="F51:G51"/>
    <mergeCell ref="F52:G52"/>
    <mergeCell ref="F46:G46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0:G10"/>
    <mergeCell ref="A2:H2"/>
    <mergeCell ref="A4:H4"/>
    <mergeCell ref="A6:H6"/>
    <mergeCell ref="B9:E9"/>
    <mergeCell ref="F9:G9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zoomScaleNormal="100" zoomScaleSheetLayoutView="75" workbookViewId="0">
      <selection sqref="A1:H1"/>
    </sheetView>
  </sheetViews>
  <sheetFormatPr defaultRowHeight="11.25" x14ac:dyDescent="0.2"/>
  <cols>
    <col min="1" max="1" width="8.5703125" style="12" customWidth="1"/>
    <col min="2" max="2" width="3.5703125" style="13" customWidth="1"/>
    <col min="3" max="3" width="10" style="12" customWidth="1"/>
    <col min="4" max="4" width="35.85546875" style="12" customWidth="1"/>
    <col min="5" max="6" width="12.7109375" style="12" customWidth="1"/>
    <col min="7" max="7" width="13" style="12" customWidth="1"/>
    <col min="8" max="8" width="10.5703125" style="13" customWidth="1"/>
    <col min="9" max="9" width="11.140625" style="12" customWidth="1"/>
    <col min="10" max="10" width="9.5703125" style="12" bestFit="1" customWidth="1"/>
    <col min="11" max="11" width="109.7109375" style="148" customWidth="1"/>
    <col min="12" max="16" width="9.140625" style="148"/>
    <col min="17" max="16384" width="9.140625" style="12"/>
  </cols>
  <sheetData>
    <row r="1" spans="1:16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2548"/>
      <c r="I1" s="1621"/>
    </row>
    <row r="2" spans="1:16" ht="12.75" customHeight="1" x14ac:dyDescent="0.2"/>
    <row r="3" spans="1:16" s="1" customFormat="1" ht="15.75" x14ac:dyDescent="0.25">
      <c r="A3" s="2573" t="s">
        <v>477</v>
      </c>
      <c r="B3" s="2573"/>
      <c r="C3" s="2573"/>
      <c r="D3" s="2573"/>
      <c r="E3" s="2573"/>
      <c r="F3" s="2573"/>
      <c r="G3" s="2573"/>
      <c r="H3" s="2573"/>
      <c r="I3" s="1387"/>
      <c r="K3" s="1388"/>
      <c r="L3" s="1388"/>
      <c r="M3" s="1388"/>
      <c r="N3" s="1388"/>
      <c r="O3" s="1388"/>
      <c r="P3" s="1388"/>
    </row>
    <row r="4" spans="1:16" s="1" customFormat="1" ht="9" customHeight="1" x14ac:dyDescent="0.25">
      <c r="B4" s="85"/>
      <c r="C4" s="85"/>
      <c r="D4" s="85"/>
      <c r="E4" s="85"/>
      <c r="F4" s="85"/>
      <c r="G4" s="85"/>
      <c r="H4" s="85"/>
      <c r="K4" s="1388"/>
      <c r="L4" s="1388"/>
      <c r="M4" s="1388"/>
      <c r="N4" s="1388"/>
      <c r="O4" s="1388"/>
      <c r="P4" s="1388"/>
    </row>
    <row r="5" spans="1:16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K5" s="2179"/>
      <c r="L5" s="1531"/>
      <c r="M5" s="1531"/>
      <c r="N5" s="1531"/>
      <c r="O5" s="1531"/>
      <c r="P5" s="1531"/>
    </row>
    <row r="6" spans="1:16" s="6" customFormat="1" ht="12" thickBot="1" x14ac:dyDescent="0.25">
      <c r="B6" s="5"/>
      <c r="C6" s="5"/>
      <c r="D6" s="5"/>
      <c r="E6" s="8" t="s">
        <v>171</v>
      </c>
      <c r="F6" s="8"/>
      <c r="G6" s="11"/>
      <c r="K6" s="1410"/>
      <c r="L6" s="799"/>
      <c r="M6" s="799"/>
      <c r="N6" s="799"/>
      <c r="O6" s="799"/>
      <c r="P6" s="799"/>
    </row>
    <row r="7" spans="1:16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J7" s="9"/>
      <c r="K7" s="1436"/>
      <c r="L7" s="9"/>
      <c r="M7" s="9"/>
      <c r="N7" s="9"/>
      <c r="O7" s="9"/>
      <c r="P7" s="9"/>
    </row>
    <row r="8" spans="1:16" s="6" customFormat="1" ht="9" customHeight="1" thickBot="1" x14ac:dyDescent="0.25">
      <c r="B8" s="2604"/>
      <c r="C8" s="2606"/>
      <c r="D8" s="2575"/>
      <c r="E8" s="2610"/>
      <c r="F8" s="1567"/>
      <c r="K8" s="1410"/>
      <c r="L8" s="799"/>
      <c r="M8" s="799"/>
      <c r="N8" s="799"/>
      <c r="O8" s="799"/>
      <c r="P8" s="799"/>
    </row>
    <row r="9" spans="1:16" s="6" customFormat="1" ht="12.75" customHeight="1" thickBot="1" x14ac:dyDescent="0.25">
      <c r="B9" s="86"/>
      <c r="C9" s="72" t="s">
        <v>2</v>
      </c>
      <c r="D9" s="65" t="s">
        <v>11</v>
      </c>
      <c r="E9" s="67">
        <f>SUM(E10:E15)</f>
        <v>151656.62</v>
      </c>
      <c r="F9" s="80"/>
      <c r="I9" s="958"/>
      <c r="K9" s="2180"/>
      <c r="L9" s="799"/>
      <c r="M9" s="799"/>
      <c r="N9" s="799"/>
      <c r="O9" s="799"/>
      <c r="P9" s="799"/>
    </row>
    <row r="10" spans="1:16" s="6" customFormat="1" ht="12.75" customHeight="1" x14ac:dyDescent="0.2">
      <c r="B10" s="86"/>
      <c r="C10" s="101" t="s">
        <v>207</v>
      </c>
      <c r="D10" s="102" t="s">
        <v>1445</v>
      </c>
      <c r="E10" s="166">
        <f>F22</f>
        <v>0</v>
      </c>
      <c r="F10" s="1558"/>
      <c r="K10" s="2069"/>
      <c r="L10" s="799"/>
      <c r="M10" s="799"/>
      <c r="N10" s="799"/>
      <c r="O10" s="799"/>
      <c r="P10" s="799"/>
    </row>
    <row r="11" spans="1:16" s="14" customFormat="1" ht="12.75" customHeight="1" x14ac:dyDescent="0.2">
      <c r="B11" s="84"/>
      <c r="C11" s="87" t="s">
        <v>3</v>
      </c>
      <c r="D11" s="36" t="s">
        <v>8</v>
      </c>
      <c r="E11" s="452">
        <f>H30</f>
        <v>136500</v>
      </c>
      <c r="F11" s="83"/>
      <c r="K11" s="2069"/>
    </row>
    <row r="12" spans="1:16" s="14" customFormat="1" ht="12.75" customHeight="1" x14ac:dyDescent="0.2">
      <c r="B12" s="84"/>
      <c r="C12" s="88" t="s">
        <v>4</v>
      </c>
      <c r="D12" s="35" t="s">
        <v>9</v>
      </c>
      <c r="E12" s="453">
        <f>F56</f>
        <v>2165</v>
      </c>
      <c r="F12" s="83"/>
      <c r="G12" s="47"/>
      <c r="K12" s="2069"/>
    </row>
    <row r="13" spans="1:16" s="14" customFormat="1" ht="12.75" customHeight="1" x14ac:dyDescent="0.2">
      <c r="B13" s="84"/>
      <c r="C13" s="88" t="s">
        <v>5</v>
      </c>
      <c r="D13" s="35" t="s">
        <v>10</v>
      </c>
      <c r="E13" s="452">
        <f>F92</f>
        <v>9220</v>
      </c>
      <c r="F13" s="83"/>
      <c r="K13" s="2069"/>
    </row>
    <row r="14" spans="1:16" s="14" customFormat="1" ht="12.75" customHeight="1" x14ac:dyDescent="0.2">
      <c r="B14" s="84"/>
      <c r="C14" s="90" t="s">
        <v>6</v>
      </c>
      <c r="D14" s="24" t="s">
        <v>12</v>
      </c>
      <c r="E14" s="454">
        <f>F107</f>
        <v>0</v>
      </c>
      <c r="F14" s="1548"/>
      <c r="K14" s="1392"/>
    </row>
    <row r="15" spans="1:16" s="14" customFormat="1" ht="12.75" customHeight="1" thickBot="1" x14ac:dyDescent="0.25">
      <c r="B15" s="84"/>
      <c r="C15" s="91" t="s">
        <v>7</v>
      </c>
      <c r="D15" s="92" t="s">
        <v>13</v>
      </c>
      <c r="E15" s="455">
        <f>F120</f>
        <v>3771.62</v>
      </c>
      <c r="F15" s="1548"/>
      <c r="K15" s="1392"/>
    </row>
    <row r="16" spans="1:16" ht="9.75" customHeight="1" x14ac:dyDescent="0.2">
      <c r="K16" s="1438"/>
    </row>
    <row r="17" spans="1:16" ht="9.75" customHeight="1" x14ac:dyDescent="0.2">
      <c r="K17" s="1438"/>
    </row>
    <row r="18" spans="1:16" ht="17.25" customHeight="1" x14ac:dyDescent="0.2">
      <c r="B18" s="2686" t="s">
        <v>1501</v>
      </c>
      <c r="C18" s="2686"/>
      <c r="D18" s="2686"/>
      <c r="E18" s="2686"/>
      <c r="F18" s="2686"/>
      <c r="G18" s="2686"/>
      <c r="H18" s="132"/>
    </row>
    <row r="19" spans="1:16" ht="12" customHeight="1" thickBot="1" x14ac:dyDescent="0.25">
      <c r="B19" s="5"/>
      <c r="C19" s="5"/>
      <c r="D19" s="5"/>
      <c r="E19" s="8"/>
      <c r="F19" s="8"/>
      <c r="G19" s="8" t="s">
        <v>171</v>
      </c>
      <c r="H19" s="11"/>
    </row>
    <row r="20" spans="1:16" ht="9.75" customHeight="1" x14ac:dyDescent="0.2">
      <c r="A20" s="2613" t="s">
        <v>1497</v>
      </c>
      <c r="B20" s="2605" t="s">
        <v>177</v>
      </c>
      <c r="C20" s="2615" t="s">
        <v>1558</v>
      </c>
      <c r="D20" s="2574" t="s">
        <v>1359</v>
      </c>
      <c r="E20" s="2619" t="s">
        <v>1641</v>
      </c>
      <c r="F20" s="2609" t="s">
        <v>1498</v>
      </c>
      <c r="G20" s="2621" t="s">
        <v>192</v>
      </c>
      <c r="H20" s="12"/>
    </row>
    <row r="21" spans="1:16" ht="16.5" customHeight="1" thickBot="1" x14ac:dyDescent="0.25">
      <c r="A21" s="2614"/>
      <c r="B21" s="2606"/>
      <c r="C21" s="2616"/>
      <c r="D21" s="2575"/>
      <c r="E21" s="2620"/>
      <c r="F21" s="2610"/>
      <c r="G21" s="2622"/>
      <c r="H21" s="12"/>
    </row>
    <row r="22" spans="1:16" s="164" customFormat="1" ht="13.5" customHeight="1" thickBot="1" x14ac:dyDescent="0.25">
      <c r="A22" s="67">
        <f>A23</f>
        <v>0</v>
      </c>
      <c r="B22" s="72" t="s">
        <v>178</v>
      </c>
      <c r="C22" s="70" t="s">
        <v>175</v>
      </c>
      <c r="D22" s="65" t="s">
        <v>180</v>
      </c>
      <c r="E22" s="67">
        <v>0</v>
      </c>
      <c r="F22" s="67">
        <f>F23</f>
        <v>0</v>
      </c>
      <c r="G22" s="64" t="s">
        <v>173</v>
      </c>
      <c r="K22" s="803"/>
      <c r="L22" s="803"/>
      <c r="M22" s="803"/>
      <c r="N22" s="803"/>
      <c r="O22" s="803"/>
      <c r="P22" s="803"/>
    </row>
    <row r="23" spans="1:16" s="164" customFormat="1" ht="14.25" customHeight="1" x14ac:dyDescent="0.2">
      <c r="A23" s="172">
        <v>0</v>
      </c>
      <c r="B23" s="1016" t="s">
        <v>173</v>
      </c>
      <c r="C23" s="969" t="s">
        <v>173</v>
      </c>
      <c r="D23" s="970" t="s">
        <v>208</v>
      </c>
      <c r="E23" s="1624">
        <v>0</v>
      </c>
      <c r="F23" s="173">
        <f>SUM(F24:F24)</f>
        <v>0</v>
      </c>
      <c r="G23" s="57" t="s">
        <v>173</v>
      </c>
      <c r="K23" s="803"/>
      <c r="L23" s="803"/>
      <c r="M23" s="803"/>
      <c r="N23" s="803"/>
      <c r="O23" s="803"/>
      <c r="P23" s="803"/>
    </row>
    <row r="24" spans="1:16" s="164" customFormat="1" ht="13.5" customHeight="1" thickBot="1" x14ac:dyDescent="0.25">
      <c r="A24" s="176"/>
      <c r="B24" s="1022" t="s">
        <v>179</v>
      </c>
      <c r="C24" s="1522"/>
      <c r="D24" s="973"/>
      <c r="E24" s="1626"/>
      <c r="F24" s="177"/>
      <c r="G24" s="158"/>
      <c r="K24" s="803"/>
      <c r="L24" s="803"/>
      <c r="M24" s="803"/>
      <c r="N24" s="803"/>
      <c r="O24" s="803"/>
      <c r="P24" s="803"/>
    </row>
    <row r="25" spans="1:16" s="164" customFormat="1" ht="15" customHeight="1" x14ac:dyDescent="0.2">
      <c r="B25" s="956"/>
      <c r="H25" s="956"/>
      <c r="K25" s="803"/>
      <c r="L25" s="803"/>
      <c r="M25" s="803"/>
      <c r="N25" s="803"/>
      <c r="O25" s="803"/>
      <c r="P25" s="803"/>
    </row>
    <row r="26" spans="1:16" ht="16.5" customHeight="1" x14ac:dyDescent="0.25">
      <c r="B26" s="2687" t="s">
        <v>1464</v>
      </c>
      <c r="C26" s="2687"/>
      <c r="D26" s="2687"/>
      <c r="E26" s="2687"/>
      <c r="F26" s="2687"/>
      <c r="G26" s="2687"/>
      <c r="H26" s="1390"/>
      <c r="I26" s="1389"/>
    </row>
    <row r="27" spans="1:16" ht="12.75" customHeight="1" thickBot="1" x14ac:dyDescent="0.25">
      <c r="B27" s="5"/>
      <c r="C27" s="5"/>
      <c r="D27" s="5"/>
      <c r="E27" s="5"/>
      <c r="F27" s="5"/>
      <c r="G27" s="5"/>
      <c r="H27" s="8" t="s">
        <v>171</v>
      </c>
    </row>
    <row r="28" spans="1:16" ht="12.75" customHeight="1" x14ac:dyDescent="0.2">
      <c r="A28" s="2613" t="s">
        <v>1497</v>
      </c>
      <c r="B28" s="2629" t="s">
        <v>172</v>
      </c>
      <c r="C28" s="2631" t="s">
        <v>478</v>
      </c>
      <c r="D28" s="2574" t="s">
        <v>188</v>
      </c>
      <c r="E28" s="2669" t="s">
        <v>183</v>
      </c>
      <c r="F28" s="2669" t="s">
        <v>182</v>
      </c>
      <c r="G28" s="2619" t="s">
        <v>1641</v>
      </c>
      <c r="H28" s="2609" t="s">
        <v>1498</v>
      </c>
    </row>
    <row r="29" spans="1:16" ht="14.25" customHeight="1" thickBot="1" x14ac:dyDescent="0.25">
      <c r="A29" s="2614"/>
      <c r="B29" s="2639"/>
      <c r="C29" s="2640"/>
      <c r="D29" s="2575"/>
      <c r="E29" s="2670"/>
      <c r="F29" s="2670"/>
      <c r="G29" s="2620"/>
      <c r="H29" s="2624"/>
    </row>
    <row r="30" spans="1:16" ht="12.75" customHeight="1" thickBot="1" x14ac:dyDescent="0.25">
      <c r="A30" s="2421">
        <f>SUM(A31:A49)</f>
        <v>100000</v>
      </c>
      <c r="B30" s="2418" t="s">
        <v>178</v>
      </c>
      <c r="C30" s="2419" t="s">
        <v>181</v>
      </c>
      <c r="D30" s="2432" t="s">
        <v>180</v>
      </c>
      <c r="E30" s="2420">
        <f>SUM(E31:E50)</f>
        <v>121848.29000000001</v>
      </c>
      <c r="F30" s="2420">
        <f>SUM(F31:F50)</f>
        <v>14651.71</v>
      </c>
      <c r="G30" s="2438">
        <f>SUM(G31:G50)</f>
        <v>136500</v>
      </c>
      <c r="H30" s="2422">
        <f>SUM(H31:H50)</f>
        <v>136500</v>
      </c>
      <c r="I30" s="2218"/>
      <c r="J30" s="131"/>
    </row>
    <row r="31" spans="1:16" ht="13.5" customHeight="1" x14ac:dyDescent="0.2">
      <c r="A31" s="2439">
        <v>12400</v>
      </c>
      <c r="B31" s="2423" t="s">
        <v>179</v>
      </c>
      <c r="C31" s="2424">
        <v>1501</v>
      </c>
      <c r="D31" s="2425" t="s">
        <v>479</v>
      </c>
      <c r="E31" s="2426">
        <v>10900</v>
      </c>
      <c r="F31" s="2427">
        <v>1500</v>
      </c>
      <c r="G31" s="2390">
        <f>E31+F31</f>
        <v>12400</v>
      </c>
      <c r="H31" s="2391">
        <v>12400</v>
      </c>
      <c r="I31" s="2218"/>
      <c r="J31" s="148"/>
      <c r="L31" s="12"/>
      <c r="M31" s="12"/>
      <c r="N31" s="12"/>
      <c r="O31" s="12"/>
      <c r="P31" s="12"/>
    </row>
    <row r="32" spans="1:16" ht="21.75" customHeight="1" x14ac:dyDescent="0.2">
      <c r="A32" s="2440">
        <v>4800</v>
      </c>
      <c r="B32" s="2417" t="s">
        <v>179</v>
      </c>
      <c r="C32" s="2415">
        <v>1502</v>
      </c>
      <c r="D32" s="2416" t="s">
        <v>436</v>
      </c>
      <c r="E32" s="2428">
        <v>4669.8999999999996</v>
      </c>
      <c r="F32" s="2429">
        <v>130.1</v>
      </c>
      <c r="G32" s="2386">
        <f>E32+F32</f>
        <v>4800</v>
      </c>
      <c r="H32" s="2387">
        <v>4800</v>
      </c>
      <c r="I32" s="2218"/>
      <c r="J32" s="148"/>
      <c r="L32" s="12"/>
      <c r="M32" s="12"/>
      <c r="N32" s="12"/>
      <c r="O32" s="12"/>
      <c r="P32" s="12"/>
    </row>
    <row r="33" spans="1:16" ht="21.75" customHeight="1" x14ac:dyDescent="0.2">
      <c r="A33" s="2440">
        <v>4600</v>
      </c>
      <c r="B33" s="2417" t="s">
        <v>179</v>
      </c>
      <c r="C33" s="2415">
        <v>1504</v>
      </c>
      <c r="D33" s="2416" t="s">
        <v>437</v>
      </c>
      <c r="E33" s="2428">
        <v>6650.26</v>
      </c>
      <c r="F33" s="2430">
        <v>225.74</v>
      </c>
      <c r="G33" s="2386">
        <f t="shared" ref="G33:G46" si="0">E33+F33</f>
        <v>6876</v>
      </c>
      <c r="H33" s="2387">
        <v>6876</v>
      </c>
      <c r="I33" s="2218"/>
      <c r="J33" s="148"/>
      <c r="L33" s="12"/>
      <c r="M33" s="12"/>
      <c r="N33" s="12"/>
      <c r="O33" s="12"/>
      <c r="P33" s="12"/>
    </row>
    <row r="34" spans="1:16" ht="12.75" customHeight="1" x14ac:dyDescent="0.2">
      <c r="A34" s="2440">
        <v>6200</v>
      </c>
      <c r="B34" s="2417" t="s">
        <v>179</v>
      </c>
      <c r="C34" s="2415">
        <v>1505</v>
      </c>
      <c r="D34" s="2416" t="s">
        <v>480</v>
      </c>
      <c r="E34" s="2428">
        <v>6039.47</v>
      </c>
      <c r="F34" s="2431">
        <v>360.53</v>
      </c>
      <c r="G34" s="2386">
        <f t="shared" si="0"/>
        <v>6400</v>
      </c>
      <c r="H34" s="2387">
        <v>6400</v>
      </c>
      <c r="I34" s="2218"/>
      <c r="J34" s="148"/>
      <c r="L34" s="12"/>
      <c r="M34" s="12"/>
      <c r="N34" s="12"/>
      <c r="O34" s="12"/>
      <c r="P34" s="12"/>
    </row>
    <row r="35" spans="1:16" ht="12.75" customHeight="1" x14ac:dyDescent="0.2">
      <c r="A35" s="2440">
        <v>2000</v>
      </c>
      <c r="B35" s="2417" t="s">
        <v>179</v>
      </c>
      <c r="C35" s="2415">
        <v>1507</v>
      </c>
      <c r="D35" s="2416" t="s">
        <v>439</v>
      </c>
      <c r="E35" s="2428">
        <v>2294.27</v>
      </c>
      <c r="F35" s="2429">
        <v>105.73</v>
      </c>
      <c r="G35" s="2386">
        <f t="shared" si="0"/>
        <v>2400</v>
      </c>
      <c r="H35" s="2387">
        <v>2400</v>
      </c>
      <c r="I35" s="2218"/>
      <c r="J35" s="148"/>
      <c r="L35" s="12"/>
      <c r="M35" s="12"/>
      <c r="N35" s="12"/>
      <c r="O35" s="12"/>
      <c r="P35" s="12"/>
    </row>
    <row r="36" spans="1:16" ht="12.75" customHeight="1" x14ac:dyDescent="0.2">
      <c r="A36" s="2440">
        <v>3500</v>
      </c>
      <c r="B36" s="2417" t="s">
        <v>179</v>
      </c>
      <c r="C36" s="2415">
        <v>1508</v>
      </c>
      <c r="D36" s="2416" t="s">
        <v>440</v>
      </c>
      <c r="E36" s="2428">
        <v>3069.17</v>
      </c>
      <c r="F36" s="2431">
        <v>360.83</v>
      </c>
      <c r="G36" s="2386">
        <f t="shared" si="0"/>
        <v>3430</v>
      </c>
      <c r="H36" s="2387">
        <v>3430</v>
      </c>
      <c r="I36" s="2218"/>
      <c r="J36" s="148"/>
      <c r="L36" s="12"/>
      <c r="M36" s="12"/>
      <c r="N36" s="12"/>
      <c r="O36" s="12"/>
      <c r="P36" s="12"/>
    </row>
    <row r="37" spans="1:16" ht="12.75" customHeight="1" x14ac:dyDescent="0.2">
      <c r="A37" s="2440">
        <v>5200</v>
      </c>
      <c r="B37" s="2417" t="s">
        <v>179</v>
      </c>
      <c r="C37" s="2415">
        <v>1509</v>
      </c>
      <c r="D37" s="2416" t="s">
        <v>441</v>
      </c>
      <c r="E37" s="2428">
        <v>5054.43</v>
      </c>
      <c r="F37" s="2431">
        <v>345.57</v>
      </c>
      <c r="G37" s="2386">
        <f t="shared" si="0"/>
        <v>5400</v>
      </c>
      <c r="H37" s="2387">
        <v>5400</v>
      </c>
      <c r="I37" s="2218"/>
      <c r="J37" s="148"/>
      <c r="L37" s="12"/>
      <c r="M37" s="12"/>
      <c r="N37" s="12"/>
      <c r="O37" s="12"/>
      <c r="P37" s="12"/>
    </row>
    <row r="38" spans="1:16" ht="12.75" customHeight="1" x14ac:dyDescent="0.2">
      <c r="A38" s="2440">
        <v>6000</v>
      </c>
      <c r="B38" s="2417" t="s">
        <v>179</v>
      </c>
      <c r="C38" s="2415">
        <v>1510</v>
      </c>
      <c r="D38" s="2416" t="s">
        <v>442</v>
      </c>
      <c r="E38" s="2428">
        <v>4768.76</v>
      </c>
      <c r="F38" s="2429">
        <v>1231.24</v>
      </c>
      <c r="G38" s="2386">
        <f t="shared" si="0"/>
        <v>6000</v>
      </c>
      <c r="H38" s="2387">
        <v>6000</v>
      </c>
      <c r="I38" s="2218"/>
      <c r="J38" s="148"/>
      <c r="L38" s="12"/>
      <c r="M38" s="12"/>
      <c r="N38" s="12"/>
      <c r="O38" s="12"/>
      <c r="P38" s="12"/>
    </row>
    <row r="39" spans="1:16" ht="12.75" customHeight="1" x14ac:dyDescent="0.2">
      <c r="A39" s="2440">
        <v>5000</v>
      </c>
      <c r="B39" s="2417" t="s">
        <v>179</v>
      </c>
      <c r="C39" s="2415">
        <v>1512</v>
      </c>
      <c r="D39" s="2416" t="s">
        <v>443</v>
      </c>
      <c r="E39" s="2428">
        <v>4162.93</v>
      </c>
      <c r="F39" s="2430">
        <v>837.07</v>
      </c>
      <c r="G39" s="2386">
        <f t="shared" si="0"/>
        <v>5000</v>
      </c>
      <c r="H39" s="2387">
        <v>5000</v>
      </c>
      <c r="I39" s="2218"/>
      <c r="J39" s="148"/>
      <c r="L39" s="12"/>
      <c r="M39" s="12"/>
      <c r="N39" s="12"/>
      <c r="O39" s="12"/>
      <c r="P39" s="12"/>
    </row>
    <row r="40" spans="1:16" ht="12.75" customHeight="1" x14ac:dyDescent="0.2">
      <c r="A40" s="2440">
        <v>5000</v>
      </c>
      <c r="B40" s="2417" t="s">
        <v>179</v>
      </c>
      <c r="C40" s="2415">
        <v>1513</v>
      </c>
      <c r="D40" s="2416" t="s">
        <v>444</v>
      </c>
      <c r="E40" s="2428">
        <v>5499.39</v>
      </c>
      <c r="F40" s="2430">
        <v>1834.61</v>
      </c>
      <c r="G40" s="2386">
        <f t="shared" si="0"/>
        <v>7334</v>
      </c>
      <c r="H40" s="2387">
        <v>7334</v>
      </c>
      <c r="I40" s="2218"/>
      <c r="J40" s="148"/>
      <c r="L40" s="12"/>
      <c r="M40" s="12"/>
      <c r="N40" s="12"/>
      <c r="O40" s="12"/>
      <c r="P40" s="12"/>
    </row>
    <row r="41" spans="1:16" ht="12.75" customHeight="1" x14ac:dyDescent="0.2">
      <c r="A41" s="2440">
        <v>7500</v>
      </c>
      <c r="B41" s="2417" t="s">
        <v>179</v>
      </c>
      <c r="C41" s="2415">
        <v>1514</v>
      </c>
      <c r="D41" s="2416" t="s">
        <v>445</v>
      </c>
      <c r="E41" s="2428">
        <v>7456.46</v>
      </c>
      <c r="F41" s="2431">
        <v>643.54</v>
      </c>
      <c r="G41" s="2386">
        <f t="shared" si="0"/>
        <v>8100</v>
      </c>
      <c r="H41" s="2387">
        <v>8100</v>
      </c>
      <c r="I41" s="2218"/>
      <c r="J41" s="148"/>
      <c r="L41" s="12"/>
      <c r="M41" s="12"/>
      <c r="N41" s="12"/>
      <c r="O41" s="12"/>
      <c r="P41" s="12"/>
    </row>
    <row r="42" spans="1:16" ht="12.75" customHeight="1" x14ac:dyDescent="0.2">
      <c r="A42" s="2440">
        <v>7200</v>
      </c>
      <c r="B42" s="2417" t="s">
        <v>179</v>
      </c>
      <c r="C42" s="2415">
        <v>1515</v>
      </c>
      <c r="D42" s="2416" t="s">
        <v>446</v>
      </c>
      <c r="E42" s="2428">
        <v>7007</v>
      </c>
      <c r="F42" s="2431">
        <v>333</v>
      </c>
      <c r="G42" s="2386">
        <f t="shared" si="0"/>
        <v>7340</v>
      </c>
      <c r="H42" s="2387">
        <v>7340</v>
      </c>
      <c r="I42" s="2218"/>
      <c r="J42" s="148"/>
      <c r="L42" s="12"/>
      <c r="M42" s="12"/>
      <c r="N42" s="12"/>
      <c r="O42" s="12"/>
      <c r="P42" s="12"/>
    </row>
    <row r="43" spans="1:16" ht="12.75" customHeight="1" x14ac:dyDescent="0.2">
      <c r="A43" s="2440">
        <v>5200</v>
      </c>
      <c r="B43" s="2417" t="s">
        <v>179</v>
      </c>
      <c r="C43" s="2415">
        <v>1516</v>
      </c>
      <c r="D43" s="2416" t="s">
        <v>447</v>
      </c>
      <c r="E43" s="2428">
        <v>6874.58</v>
      </c>
      <c r="F43" s="2429">
        <v>1325.42</v>
      </c>
      <c r="G43" s="2386">
        <f t="shared" si="0"/>
        <v>8200</v>
      </c>
      <c r="H43" s="2387">
        <v>8200</v>
      </c>
      <c r="I43" s="2218"/>
      <c r="J43" s="148"/>
      <c r="L43" s="12"/>
      <c r="M43" s="12"/>
      <c r="N43" s="12"/>
      <c r="O43" s="12"/>
      <c r="P43" s="12"/>
    </row>
    <row r="44" spans="1:16" ht="12.75" customHeight="1" x14ac:dyDescent="0.2">
      <c r="A44" s="2440">
        <v>7800</v>
      </c>
      <c r="B44" s="2417" t="s">
        <v>179</v>
      </c>
      <c r="C44" s="2415">
        <v>1517</v>
      </c>
      <c r="D44" s="2416" t="s">
        <v>481</v>
      </c>
      <c r="E44" s="2428">
        <v>5200</v>
      </c>
      <c r="F44" s="2430">
        <v>3500</v>
      </c>
      <c r="G44" s="2386">
        <f t="shared" si="0"/>
        <v>8700</v>
      </c>
      <c r="H44" s="2387">
        <v>8700</v>
      </c>
      <c r="I44" s="2218"/>
      <c r="J44" s="148"/>
      <c r="L44" s="12"/>
      <c r="M44" s="12"/>
      <c r="N44" s="12"/>
      <c r="O44" s="12"/>
      <c r="P44" s="12"/>
    </row>
    <row r="45" spans="1:16" ht="12.75" customHeight="1" x14ac:dyDescent="0.2">
      <c r="A45" s="2440">
        <v>5200</v>
      </c>
      <c r="B45" s="2417" t="s">
        <v>179</v>
      </c>
      <c r="C45" s="2415">
        <v>1519</v>
      </c>
      <c r="D45" s="2416" t="s">
        <v>449</v>
      </c>
      <c r="E45" s="2428">
        <v>6559.04</v>
      </c>
      <c r="F45" s="2430">
        <v>160.96</v>
      </c>
      <c r="G45" s="2386">
        <f t="shared" si="0"/>
        <v>6720</v>
      </c>
      <c r="H45" s="2387">
        <v>6720</v>
      </c>
      <c r="I45" s="2218"/>
      <c r="J45" s="148"/>
      <c r="L45" s="12"/>
      <c r="M45" s="12"/>
      <c r="N45" s="12"/>
      <c r="O45" s="12"/>
      <c r="P45" s="12"/>
    </row>
    <row r="46" spans="1:16" ht="12.75" customHeight="1" x14ac:dyDescent="0.2">
      <c r="A46" s="2440">
        <v>3500</v>
      </c>
      <c r="B46" s="2417" t="s">
        <v>179</v>
      </c>
      <c r="C46" s="2415">
        <v>1520</v>
      </c>
      <c r="D46" s="2416" t="s">
        <v>450</v>
      </c>
      <c r="E46" s="2428">
        <v>4026.74</v>
      </c>
      <c r="F46" s="2431">
        <v>273.26</v>
      </c>
      <c r="G46" s="2386">
        <f t="shared" si="0"/>
        <v>4300</v>
      </c>
      <c r="H46" s="2387">
        <v>4300</v>
      </c>
      <c r="I46" s="2218"/>
      <c r="J46" s="148"/>
      <c r="L46" s="12"/>
      <c r="M46" s="12"/>
      <c r="N46" s="12"/>
      <c r="O46" s="12"/>
      <c r="P46" s="12"/>
    </row>
    <row r="47" spans="1:16" ht="12.75" customHeight="1" x14ac:dyDescent="0.2">
      <c r="A47" s="2441">
        <v>3400</v>
      </c>
      <c r="B47" s="2417" t="s">
        <v>179</v>
      </c>
      <c r="C47" s="2415">
        <v>1521</v>
      </c>
      <c r="D47" s="2416" t="s">
        <v>451</v>
      </c>
      <c r="E47" s="2428">
        <v>3744.71</v>
      </c>
      <c r="F47" s="2429">
        <v>155.29</v>
      </c>
      <c r="G47" s="2386">
        <f>E47+F47</f>
        <v>3900</v>
      </c>
      <c r="H47" s="2388">
        <v>3900</v>
      </c>
      <c r="I47" s="2218"/>
      <c r="J47" s="148"/>
      <c r="L47" s="12"/>
      <c r="M47" s="12"/>
      <c r="N47" s="12"/>
      <c r="O47" s="12"/>
      <c r="P47" s="12"/>
    </row>
    <row r="48" spans="1:16" ht="13.5" customHeight="1" x14ac:dyDescent="0.2">
      <c r="A48" s="2441">
        <v>5500</v>
      </c>
      <c r="B48" s="2434" t="s">
        <v>179</v>
      </c>
      <c r="C48" s="2435">
        <v>1522</v>
      </c>
      <c r="D48" s="2433" t="s">
        <v>452</v>
      </c>
      <c r="E48" s="2436">
        <v>5295.18</v>
      </c>
      <c r="F48" s="2437">
        <v>404.82</v>
      </c>
      <c r="G48" s="2386">
        <f>E48+F48</f>
        <v>5700</v>
      </c>
      <c r="H48" s="2389">
        <v>5700</v>
      </c>
      <c r="I48" s="2218"/>
      <c r="J48" s="148"/>
      <c r="L48" s="12"/>
      <c r="M48" s="12"/>
      <c r="N48" s="12"/>
      <c r="O48" s="12"/>
      <c r="P48" s="12"/>
    </row>
    <row r="49" spans="1:16" ht="13.5" customHeight="1" x14ac:dyDescent="0.2">
      <c r="A49" s="2440">
        <v>0</v>
      </c>
      <c r="B49" s="2417" t="s">
        <v>179</v>
      </c>
      <c r="C49" s="2415">
        <v>1523</v>
      </c>
      <c r="D49" s="2407" t="s">
        <v>1541</v>
      </c>
      <c r="E49" s="2428">
        <v>22576</v>
      </c>
      <c r="F49" s="2431">
        <v>924</v>
      </c>
      <c r="G49" s="2386">
        <f>E49+F49</f>
        <v>23500</v>
      </c>
      <c r="H49" s="2387">
        <v>23500</v>
      </c>
      <c r="I49" s="2218"/>
      <c r="J49" s="148"/>
      <c r="L49" s="12"/>
      <c r="M49" s="12"/>
      <c r="N49" s="12"/>
      <c r="O49" s="12"/>
      <c r="P49" s="12"/>
    </row>
    <row r="50" spans="1:16" ht="13.5" customHeight="1" thickBot="1" x14ac:dyDescent="0.25">
      <c r="A50" s="2414">
        <v>0</v>
      </c>
      <c r="B50" s="2413" t="s">
        <v>179</v>
      </c>
      <c r="C50" s="2412" t="s">
        <v>1972</v>
      </c>
      <c r="D50" s="2411" t="s">
        <v>1973</v>
      </c>
      <c r="E50" s="2410">
        <v>0</v>
      </c>
      <c r="F50" s="2409">
        <v>0</v>
      </c>
      <c r="G50" s="2442">
        <v>0</v>
      </c>
      <c r="H50" s="2408">
        <v>0</v>
      </c>
      <c r="I50" s="1521"/>
      <c r="J50" s="148"/>
      <c r="L50" s="12"/>
      <c r="M50" s="12"/>
      <c r="N50" s="12"/>
      <c r="O50" s="12"/>
      <c r="P50" s="12"/>
    </row>
    <row r="51" spans="1:16" x14ac:dyDescent="0.2">
      <c r="F51" s="458"/>
      <c r="H51" s="460"/>
    </row>
    <row r="52" spans="1:16" ht="18.75" customHeight="1" x14ac:dyDescent="0.25">
      <c r="B52" s="2687" t="s">
        <v>1465</v>
      </c>
      <c r="C52" s="2687"/>
      <c r="D52" s="2687"/>
      <c r="E52" s="2687"/>
      <c r="F52" s="2687"/>
      <c r="G52" s="2687"/>
      <c r="H52" s="77"/>
    </row>
    <row r="53" spans="1:16" ht="12" thickBot="1" x14ac:dyDescent="0.25">
      <c r="B53" s="5"/>
      <c r="C53" s="5"/>
      <c r="D53" s="5"/>
      <c r="E53" s="43"/>
      <c r="F53" s="43"/>
      <c r="G53" s="810" t="s">
        <v>171</v>
      </c>
      <c r="H53" s="55"/>
    </row>
    <row r="54" spans="1:16" ht="9.75" customHeight="1" x14ac:dyDescent="0.2">
      <c r="A54" s="2613" t="s">
        <v>1497</v>
      </c>
      <c r="B54" s="2629" t="s">
        <v>172</v>
      </c>
      <c r="C54" s="2631" t="s">
        <v>482</v>
      </c>
      <c r="D54" s="2641" t="s">
        <v>187</v>
      </c>
      <c r="E54" s="2619" t="s">
        <v>1641</v>
      </c>
      <c r="F54" s="2609" t="s">
        <v>1498</v>
      </c>
      <c r="G54" s="2621" t="s">
        <v>192</v>
      </c>
      <c r="H54" s="12"/>
    </row>
    <row r="55" spans="1:16" ht="25.5" customHeight="1" thickBot="1" x14ac:dyDescent="0.25">
      <c r="A55" s="2614"/>
      <c r="B55" s="2639"/>
      <c r="C55" s="2640"/>
      <c r="D55" s="2642"/>
      <c r="E55" s="2620"/>
      <c r="F55" s="2610"/>
      <c r="G55" s="2622"/>
      <c r="H55" s="12"/>
    </row>
    <row r="56" spans="1:16" ht="12" thickBot="1" x14ac:dyDescent="0.25">
      <c r="A56" s="67">
        <f>A57+A59+A65+A71+A79+A82+A85</f>
        <v>2195</v>
      </c>
      <c r="B56" s="66" t="s">
        <v>178</v>
      </c>
      <c r="C56" s="70" t="s">
        <v>175</v>
      </c>
      <c r="D56" s="65" t="s">
        <v>180</v>
      </c>
      <c r="E56" s="67">
        <f>E57+E59+E65+E71+E79+E82+E85</f>
        <v>2165</v>
      </c>
      <c r="F56" s="67">
        <f>F57+F59+F65+F71+F79+F82+F85</f>
        <v>2165</v>
      </c>
      <c r="G56" s="78" t="s">
        <v>173</v>
      </c>
      <c r="H56" s="12"/>
      <c r="J56" s="131"/>
    </row>
    <row r="57" spans="1:16" x14ac:dyDescent="0.2">
      <c r="A57" s="186">
        <f>A58</f>
        <v>60</v>
      </c>
      <c r="B57" s="461" t="s">
        <v>179</v>
      </c>
      <c r="C57" s="462" t="s">
        <v>173</v>
      </c>
      <c r="D57" s="463" t="s">
        <v>483</v>
      </c>
      <c r="E57" s="1636">
        <f>E58</f>
        <v>60</v>
      </c>
      <c r="F57" s="187">
        <f>F58</f>
        <v>60</v>
      </c>
      <c r="G57" s="464"/>
      <c r="H57" s="12"/>
    </row>
    <row r="58" spans="1:16" x14ac:dyDescent="0.2">
      <c r="A58" s="468">
        <v>60</v>
      </c>
      <c r="B58" s="465" t="s">
        <v>190</v>
      </c>
      <c r="C58" s="466" t="s">
        <v>484</v>
      </c>
      <c r="D58" s="467" t="s">
        <v>485</v>
      </c>
      <c r="E58" s="1623">
        <v>60</v>
      </c>
      <c r="F58" s="469">
        <v>60</v>
      </c>
      <c r="G58" s="470"/>
      <c r="H58" s="12"/>
    </row>
    <row r="59" spans="1:16" x14ac:dyDescent="0.2">
      <c r="A59" s="474">
        <f>SUM(A60:A64)</f>
        <v>545</v>
      </c>
      <c r="B59" s="471" t="s">
        <v>179</v>
      </c>
      <c r="C59" s="472" t="s">
        <v>173</v>
      </c>
      <c r="D59" s="473" t="s">
        <v>486</v>
      </c>
      <c r="E59" s="1673">
        <f>SUM(E60:E64)</f>
        <v>565</v>
      </c>
      <c r="F59" s="475">
        <f>SUM(F60:F64)</f>
        <v>565</v>
      </c>
      <c r="G59" s="476"/>
      <c r="H59" s="12"/>
    </row>
    <row r="60" spans="1:16" x14ac:dyDescent="0.2">
      <c r="A60" s="468">
        <v>40</v>
      </c>
      <c r="B60" s="465" t="s">
        <v>190</v>
      </c>
      <c r="C60" s="466" t="s">
        <v>487</v>
      </c>
      <c r="D60" s="467" t="s">
        <v>488</v>
      </c>
      <c r="E60" s="1623">
        <v>65</v>
      </c>
      <c r="F60" s="469">
        <v>65</v>
      </c>
      <c r="G60" s="470"/>
      <c r="H60" s="12"/>
    </row>
    <row r="61" spans="1:16" x14ac:dyDescent="0.2">
      <c r="A61" s="468">
        <v>25</v>
      </c>
      <c r="B61" s="465" t="s">
        <v>190</v>
      </c>
      <c r="C61" s="466" t="s">
        <v>489</v>
      </c>
      <c r="D61" s="467" t="s">
        <v>490</v>
      </c>
      <c r="E61" s="1623">
        <v>100</v>
      </c>
      <c r="F61" s="469">
        <v>100</v>
      </c>
      <c r="G61" s="476"/>
      <c r="H61" s="12"/>
      <c r="I61" s="148"/>
    </row>
    <row r="62" spans="1:16" x14ac:dyDescent="0.2">
      <c r="A62" s="468">
        <v>40</v>
      </c>
      <c r="B62" s="465" t="s">
        <v>190</v>
      </c>
      <c r="C62" s="466" t="s">
        <v>491</v>
      </c>
      <c r="D62" s="467" t="s">
        <v>492</v>
      </c>
      <c r="E62" s="1623">
        <v>40</v>
      </c>
      <c r="F62" s="469">
        <v>40</v>
      </c>
      <c r="G62" s="476"/>
      <c r="H62" s="12"/>
    </row>
    <row r="63" spans="1:16" ht="22.5" x14ac:dyDescent="0.2">
      <c r="A63" s="468">
        <v>400</v>
      </c>
      <c r="B63" s="465" t="s">
        <v>190</v>
      </c>
      <c r="C63" s="466" t="s">
        <v>493</v>
      </c>
      <c r="D63" s="477" t="s">
        <v>494</v>
      </c>
      <c r="E63" s="1623">
        <v>300</v>
      </c>
      <c r="F63" s="469">
        <v>300</v>
      </c>
      <c r="G63" s="478"/>
      <c r="H63" s="12"/>
    </row>
    <row r="64" spans="1:16" x14ac:dyDescent="0.2">
      <c r="A64" s="468">
        <v>40</v>
      </c>
      <c r="B64" s="479" t="s">
        <v>190</v>
      </c>
      <c r="C64" s="480" t="s">
        <v>495</v>
      </c>
      <c r="D64" s="481" t="s">
        <v>496</v>
      </c>
      <c r="E64" s="1623">
        <v>60</v>
      </c>
      <c r="F64" s="469">
        <v>60</v>
      </c>
      <c r="G64" s="470"/>
      <c r="H64" s="12"/>
    </row>
    <row r="65" spans="1:14" x14ac:dyDescent="0.2">
      <c r="A65" s="474">
        <f>A66</f>
        <v>70</v>
      </c>
      <c r="B65" s="471" t="s">
        <v>179</v>
      </c>
      <c r="C65" s="472" t="s">
        <v>173</v>
      </c>
      <c r="D65" s="473" t="s">
        <v>497</v>
      </c>
      <c r="E65" s="1673">
        <f>E66</f>
        <v>70</v>
      </c>
      <c r="F65" s="475">
        <f>F66</f>
        <v>70</v>
      </c>
      <c r="G65" s="476"/>
      <c r="H65" s="12"/>
    </row>
    <row r="66" spans="1:14" ht="12" thickBot="1" x14ac:dyDescent="0.25">
      <c r="A66" s="176">
        <v>70</v>
      </c>
      <c r="B66" s="487" t="s">
        <v>190</v>
      </c>
      <c r="C66" s="488" t="s">
        <v>498</v>
      </c>
      <c r="D66" s="489" t="s">
        <v>499</v>
      </c>
      <c r="E66" s="1626">
        <v>70</v>
      </c>
      <c r="F66" s="177">
        <v>70</v>
      </c>
      <c r="G66" s="2337"/>
      <c r="H66" s="12"/>
      <c r="J66" s="741"/>
      <c r="K66" s="741"/>
      <c r="L66" s="741"/>
      <c r="M66" s="741"/>
      <c r="N66" s="741"/>
    </row>
    <row r="67" spans="1:14" s="741" customFormat="1" ht="12" thickBot="1" x14ac:dyDescent="0.25">
      <c r="A67" s="178"/>
      <c r="B67" s="2058"/>
      <c r="C67" s="1855"/>
      <c r="D67" s="1451"/>
      <c r="E67" s="178"/>
      <c r="F67" s="178"/>
      <c r="G67" s="810" t="s">
        <v>171</v>
      </c>
    </row>
    <row r="68" spans="1:14" s="741" customFormat="1" ht="11.25" customHeight="1" x14ac:dyDescent="0.2">
      <c r="A68" s="2613" t="s">
        <v>1497</v>
      </c>
      <c r="B68" s="2629" t="s">
        <v>172</v>
      </c>
      <c r="C68" s="2631" t="s">
        <v>482</v>
      </c>
      <c r="D68" s="2641" t="s">
        <v>187</v>
      </c>
      <c r="E68" s="2619" t="s">
        <v>1641</v>
      </c>
      <c r="F68" s="2609" t="s">
        <v>1498</v>
      </c>
      <c r="G68" s="2621" t="s">
        <v>192</v>
      </c>
    </row>
    <row r="69" spans="1:14" s="741" customFormat="1" ht="12" thickBot="1" x14ac:dyDescent="0.25">
      <c r="A69" s="2614"/>
      <c r="B69" s="2639"/>
      <c r="C69" s="2640"/>
      <c r="D69" s="2642"/>
      <c r="E69" s="2620"/>
      <c r="F69" s="2610"/>
      <c r="G69" s="2622"/>
    </row>
    <row r="70" spans="1:14" s="741" customFormat="1" ht="12" thickBot="1" x14ac:dyDescent="0.25">
      <c r="A70" s="2059" t="s">
        <v>1940</v>
      </c>
      <c r="B70" s="66" t="s">
        <v>178</v>
      </c>
      <c r="C70" s="70" t="s">
        <v>175</v>
      </c>
      <c r="D70" s="65" t="s">
        <v>180</v>
      </c>
      <c r="E70" s="2060" t="s">
        <v>433</v>
      </c>
      <c r="F70" s="2061" t="s">
        <v>433</v>
      </c>
      <c r="G70" s="78" t="s">
        <v>173</v>
      </c>
      <c r="J70" s="12"/>
      <c r="K70" s="148"/>
      <c r="L70" s="148"/>
      <c r="M70" s="148"/>
      <c r="N70" s="148"/>
    </row>
    <row r="71" spans="1:14" x14ac:dyDescent="0.2">
      <c r="A71" s="172">
        <f>SUM(A72:A77)+A78</f>
        <v>600</v>
      </c>
      <c r="B71" s="484" t="s">
        <v>179</v>
      </c>
      <c r="C71" s="485" t="s">
        <v>173</v>
      </c>
      <c r="D71" s="486" t="s">
        <v>500</v>
      </c>
      <c r="E71" s="1624">
        <f>SUM(E72:E78)</f>
        <v>600</v>
      </c>
      <c r="F71" s="173">
        <f>SUM(F72:F78)</f>
        <v>600</v>
      </c>
      <c r="G71" s="476"/>
      <c r="H71" s="12"/>
    </row>
    <row r="72" spans="1:14" x14ac:dyDescent="0.2">
      <c r="A72" s="468">
        <v>250</v>
      </c>
      <c r="B72" s="465" t="s">
        <v>190</v>
      </c>
      <c r="C72" s="466" t="s">
        <v>501</v>
      </c>
      <c r="D72" s="467" t="s">
        <v>502</v>
      </c>
      <c r="E72" s="1623">
        <v>250</v>
      </c>
      <c r="F72" s="469">
        <v>250</v>
      </c>
      <c r="G72" s="51"/>
      <c r="H72" s="12"/>
    </row>
    <row r="73" spans="1:14" x14ac:dyDescent="0.2">
      <c r="A73" s="468">
        <v>0</v>
      </c>
      <c r="B73" s="479" t="s">
        <v>190</v>
      </c>
      <c r="C73" s="480" t="s">
        <v>503</v>
      </c>
      <c r="D73" s="481" t="s">
        <v>504</v>
      </c>
      <c r="E73" s="1623">
        <v>0</v>
      </c>
      <c r="F73" s="469">
        <v>0</v>
      </c>
      <c r="G73" s="51"/>
      <c r="H73" s="12"/>
    </row>
    <row r="74" spans="1:14" x14ac:dyDescent="0.2">
      <c r="A74" s="468">
        <v>0</v>
      </c>
      <c r="B74" s="479" t="s">
        <v>190</v>
      </c>
      <c r="C74" s="480" t="s">
        <v>505</v>
      </c>
      <c r="D74" s="481" t="s">
        <v>506</v>
      </c>
      <c r="E74" s="1623">
        <v>0</v>
      </c>
      <c r="F74" s="469">
        <v>0</v>
      </c>
      <c r="G74" s="51"/>
      <c r="H74" s="12"/>
    </row>
    <row r="75" spans="1:14" x14ac:dyDescent="0.2">
      <c r="A75" s="468">
        <v>0</v>
      </c>
      <c r="B75" s="479" t="s">
        <v>190</v>
      </c>
      <c r="C75" s="480" t="s">
        <v>507</v>
      </c>
      <c r="D75" s="481" t="s">
        <v>508</v>
      </c>
      <c r="E75" s="1623">
        <v>0</v>
      </c>
      <c r="F75" s="469">
        <v>0</v>
      </c>
      <c r="G75" s="51"/>
      <c r="H75" s="12"/>
    </row>
    <row r="76" spans="1:14" x14ac:dyDescent="0.2">
      <c r="A76" s="468">
        <v>100</v>
      </c>
      <c r="B76" s="479" t="s">
        <v>190</v>
      </c>
      <c r="C76" s="480" t="s">
        <v>509</v>
      </c>
      <c r="D76" s="481" t="s">
        <v>510</v>
      </c>
      <c r="E76" s="1623">
        <v>200</v>
      </c>
      <c r="F76" s="469">
        <v>200</v>
      </c>
      <c r="G76" s="51"/>
      <c r="H76" s="12"/>
    </row>
    <row r="77" spans="1:14" x14ac:dyDescent="0.2">
      <c r="A77" s="468">
        <v>0</v>
      </c>
      <c r="B77" s="479" t="s">
        <v>190</v>
      </c>
      <c r="C77" s="480" t="s">
        <v>511</v>
      </c>
      <c r="D77" s="481" t="s">
        <v>512</v>
      </c>
      <c r="E77" s="1623">
        <v>0</v>
      </c>
      <c r="F77" s="469">
        <v>0</v>
      </c>
      <c r="G77" s="51"/>
      <c r="H77" s="12"/>
    </row>
    <row r="78" spans="1:14" x14ac:dyDescent="0.2">
      <c r="A78" s="468">
        <v>250</v>
      </c>
      <c r="B78" s="479" t="s">
        <v>190</v>
      </c>
      <c r="C78" s="480" t="s">
        <v>513</v>
      </c>
      <c r="D78" s="481" t="s">
        <v>514</v>
      </c>
      <c r="E78" s="1623">
        <v>150</v>
      </c>
      <c r="F78" s="469">
        <v>150</v>
      </c>
      <c r="G78" s="497"/>
      <c r="H78" s="12"/>
    </row>
    <row r="79" spans="1:14" x14ac:dyDescent="0.2">
      <c r="A79" s="172">
        <f>SUM(A80:A81)</f>
        <v>200</v>
      </c>
      <c r="B79" s="484" t="s">
        <v>179</v>
      </c>
      <c r="C79" s="485" t="s">
        <v>173</v>
      </c>
      <c r="D79" s="486" t="s">
        <v>515</v>
      </c>
      <c r="E79" s="1624">
        <f>SUM(E80:E81)</f>
        <v>150</v>
      </c>
      <c r="F79" s="173">
        <f>SUM(F80:F81)</f>
        <v>150</v>
      </c>
      <c r="G79" s="476"/>
      <c r="H79" s="12"/>
    </row>
    <row r="80" spans="1:14" x14ac:dyDescent="0.2">
      <c r="A80" s="468">
        <v>50</v>
      </c>
      <c r="B80" s="465" t="s">
        <v>190</v>
      </c>
      <c r="C80" s="466" t="s">
        <v>516</v>
      </c>
      <c r="D80" s="481" t="s">
        <v>517</v>
      </c>
      <c r="E80" s="1623">
        <v>50</v>
      </c>
      <c r="F80" s="469">
        <v>50</v>
      </c>
      <c r="G80" s="48"/>
      <c r="H80" s="12"/>
    </row>
    <row r="81" spans="1:16" x14ac:dyDescent="0.2">
      <c r="A81" s="468">
        <v>150</v>
      </c>
      <c r="B81" s="465" t="s">
        <v>190</v>
      </c>
      <c r="C81" s="466" t="s">
        <v>518</v>
      </c>
      <c r="D81" s="467" t="s">
        <v>519</v>
      </c>
      <c r="E81" s="1623">
        <v>100</v>
      </c>
      <c r="F81" s="469">
        <v>100</v>
      </c>
      <c r="G81" s="48"/>
      <c r="H81" s="12"/>
    </row>
    <row r="82" spans="1:16" x14ac:dyDescent="0.2">
      <c r="A82" s="474">
        <f>A83+A84</f>
        <v>650</v>
      </c>
      <c r="B82" s="471" t="s">
        <v>179</v>
      </c>
      <c r="C82" s="472" t="s">
        <v>173</v>
      </c>
      <c r="D82" s="473" t="s">
        <v>520</v>
      </c>
      <c r="E82" s="1673">
        <f>E83+E84</f>
        <v>650</v>
      </c>
      <c r="F82" s="475">
        <f>F83+F84</f>
        <v>650</v>
      </c>
      <c r="G82" s="476"/>
      <c r="H82" s="12"/>
    </row>
    <row r="83" spans="1:16" x14ac:dyDescent="0.2">
      <c r="A83" s="468">
        <v>300</v>
      </c>
      <c r="B83" s="465" t="s">
        <v>190</v>
      </c>
      <c r="C83" s="466" t="s">
        <v>521</v>
      </c>
      <c r="D83" s="467" t="s">
        <v>522</v>
      </c>
      <c r="E83" s="1623">
        <v>300</v>
      </c>
      <c r="F83" s="469">
        <v>300</v>
      </c>
      <c r="G83" s="48"/>
      <c r="H83" s="12"/>
    </row>
    <row r="84" spans="1:16" x14ac:dyDescent="0.2">
      <c r="A84" s="468">
        <v>350</v>
      </c>
      <c r="B84" s="465" t="s">
        <v>190</v>
      </c>
      <c r="C84" s="466" t="s">
        <v>523</v>
      </c>
      <c r="D84" s="467" t="s">
        <v>524</v>
      </c>
      <c r="E84" s="1623">
        <v>350</v>
      </c>
      <c r="F84" s="469">
        <v>350</v>
      </c>
      <c r="G84" s="48"/>
      <c r="H84" s="12"/>
    </row>
    <row r="85" spans="1:16" x14ac:dyDescent="0.2">
      <c r="A85" s="474">
        <f>A86</f>
        <v>70</v>
      </c>
      <c r="B85" s="471" t="s">
        <v>179</v>
      </c>
      <c r="C85" s="472" t="s">
        <v>173</v>
      </c>
      <c r="D85" s="473" t="s">
        <v>525</v>
      </c>
      <c r="E85" s="1673">
        <f>E86</f>
        <v>70</v>
      </c>
      <c r="F85" s="475">
        <f>F86</f>
        <v>70</v>
      </c>
      <c r="G85" s="51"/>
      <c r="H85" s="12"/>
    </row>
    <row r="86" spans="1:16" ht="12" thickBot="1" x14ac:dyDescent="0.25">
      <c r="A86" s="176">
        <v>70</v>
      </c>
      <c r="B86" s="487" t="s">
        <v>190</v>
      </c>
      <c r="C86" s="488" t="s">
        <v>526</v>
      </c>
      <c r="D86" s="489" t="s">
        <v>527</v>
      </c>
      <c r="E86" s="1626">
        <v>70</v>
      </c>
      <c r="F86" s="177">
        <v>70</v>
      </c>
      <c r="G86" s="158"/>
      <c r="H86" s="12"/>
    </row>
    <row r="87" spans="1:16" ht="12" customHeight="1" x14ac:dyDescent="0.2">
      <c r="B87" s="490"/>
      <c r="C87" s="491"/>
      <c r="D87" s="492"/>
      <c r="E87" s="493"/>
      <c r="F87" s="493"/>
      <c r="G87" s="493"/>
      <c r="H87" s="494"/>
      <c r="J87" s="164"/>
      <c r="K87" s="803"/>
      <c r="L87" s="803"/>
      <c r="M87" s="803"/>
      <c r="N87" s="803"/>
    </row>
    <row r="88" spans="1:16" s="164" customFormat="1" ht="15.75" customHeight="1" x14ac:dyDescent="0.2">
      <c r="B88" s="2686" t="s">
        <v>1466</v>
      </c>
      <c r="C88" s="2686"/>
      <c r="D88" s="2686"/>
      <c r="E88" s="2686"/>
      <c r="F88" s="2686"/>
      <c r="G88" s="2686"/>
      <c r="H88" s="77"/>
      <c r="J88" s="12"/>
      <c r="K88" s="148"/>
      <c r="L88" s="148"/>
      <c r="M88" s="148"/>
      <c r="N88" s="148"/>
      <c r="O88" s="803"/>
      <c r="P88" s="803"/>
    </row>
    <row r="89" spans="1:16" ht="12" thickBot="1" x14ac:dyDescent="0.25">
      <c r="B89" s="5"/>
      <c r="C89" s="5"/>
      <c r="D89" s="5"/>
      <c r="E89" s="43"/>
      <c r="F89" s="43"/>
      <c r="G89" s="43" t="s">
        <v>171</v>
      </c>
      <c r="H89" s="55"/>
    </row>
    <row r="90" spans="1:16" ht="11.25" customHeight="1" x14ac:dyDescent="0.2">
      <c r="A90" s="2613" t="s">
        <v>1497</v>
      </c>
      <c r="B90" s="2629" t="s">
        <v>172</v>
      </c>
      <c r="C90" s="2631" t="s">
        <v>528</v>
      </c>
      <c r="D90" s="2574" t="s">
        <v>194</v>
      </c>
      <c r="E90" s="2619" t="s">
        <v>1641</v>
      </c>
      <c r="F90" s="2609" t="s">
        <v>1498</v>
      </c>
      <c r="G90" s="2625" t="s">
        <v>192</v>
      </c>
      <c r="H90" s="12"/>
    </row>
    <row r="91" spans="1:16" ht="26.25" customHeight="1" thickBot="1" x14ac:dyDescent="0.25">
      <c r="A91" s="2614"/>
      <c r="B91" s="2639"/>
      <c r="C91" s="2640"/>
      <c r="D91" s="2575"/>
      <c r="E91" s="2620"/>
      <c r="F91" s="2610"/>
      <c r="G91" s="2626"/>
      <c r="H91" s="12"/>
    </row>
    <row r="92" spans="1:16" ht="12" thickBot="1" x14ac:dyDescent="0.25">
      <c r="A92" s="67">
        <f>A93</f>
        <v>9000</v>
      </c>
      <c r="B92" s="72" t="s">
        <v>178</v>
      </c>
      <c r="C92" s="70" t="s">
        <v>175</v>
      </c>
      <c r="D92" s="66" t="s">
        <v>180</v>
      </c>
      <c r="E92" s="67">
        <f>E93</f>
        <v>9220</v>
      </c>
      <c r="F92" s="67">
        <f>F93</f>
        <v>9220</v>
      </c>
      <c r="G92" s="1418" t="s">
        <v>173</v>
      </c>
      <c r="H92" s="12"/>
    </row>
    <row r="93" spans="1:16" x14ac:dyDescent="0.2">
      <c r="A93" s="186">
        <f>SUM(A94:A98)</f>
        <v>9000</v>
      </c>
      <c r="B93" s="461" t="s">
        <v>178</v>
      </c>
      <c r="C93" s="462" t="s">
        <v>173</v>
      </c>
      <c r="D93" s="1523" t="s">
        <v>529</v>
      </c>
      <c r="E93" s="1636">
        <f>SUM(E94:E100)</f>
        <v>9220</v>
      </c>
      <c r="F93" s="187">
        <f>SUM(F94:F100)</f>
        <v>9220</v>
      </c>
      <c r="G93" s="1419"/>
      <c r="H93" s="12"/>
    </row>
    <row r="94" spans="1:16" x14ac:dyDescent="0.2">
      <c r="A94" s="468">
        <v>3600</v>
      </c>
      <c r="B94" s="465" t="s">
        <v>178</v>
      </c>
      <c r="C94" s="466" t="s">
        <v>530</v>
      </c>
      <c r="D94" s="1041" t="s">
        <v>527</v>
      </c>
      <c r="E94" s="1623">
        <v>3800</v>
      </c>
      <c r="F94" s="469">
        <v>3800</v>
      </c>
      <c r="G94" s="581"/>
      <c r="H94" s="12"/>
    </row>
    <row r="95" spans="1:16" x14ac:dyDescent="0.2">
      <c r="A95" s="468">
        <v>120</v>
      </c>
      <c r="B95" s="465" t="s">
        <v>178</v>
      </c>
      <c r="C95" s="466" t="s">
        <v>531</v>
      </c>
      <c r="D95" s="1041" t="s">
        <v>532</v>
      </c>
      <c r="E95" s="1623">
        <v>0</v>
      </c>
      <c r="F95" s="469">
        <v>0</v>
      </c>
      <c r="G95" s="1073"/>
      <c r="H95" s="12"/>
    </row>
    <row r="96" spans="1:16" x14ac:dyDescent="0.2">
      <c r="A96" s="468">
        <v>80</v>
      </c>
      <c r="B96" s="465" t="s">
        <v>178</v>
      </c>
      <c r="C96" s="466" t="s">
        <v>533</v>
      </c>
      <c r="D96" s="1041" t="s">
        <v>534</v>
      </c>
      <c r="E96" s="1623">
        <v>80</v>
      </c>
      <c r="F96" s="469">
        <v>80</v>
      </c>
      <c r="G96" s="1073"/>
      <c r="H96" s="12"/>
      <c r="I96" s="148"/>
    </row>
    <row r="97" spans="1:16" ht="33.75" x14ac:dyDescent="0.2">
      <c r="A97" s="174">
        <v>200</v>
      </c>
      <c r="B97" s="498" t="s">
        <v>178</v>
      </c>
      <c r="C97" s="499" t="s">
        <v>535</v>
      </c>
      <c r="D97" s="1524" t="s">
        <v>536</v>
      </c>
      <c r="E97" s="1627">
        <v>200</v>
      </c>
      <c r="F97" s="175">
        <v>200</v>
      </c>
      <c r="G97" s="1503"/>
      <c r="H97" s="12"/>
    </row>
    <row r="98" spans="1:16" x14ac:dyDescent="0.2">
      <c r="A98" s="174">
        <v>5000</v>
      </c>
      <c r="B98" s="498" t="s">
        <v>178</v>
      </c>
      <c r="C98" s="1206" t="s">
        <v>537</v>
      </c>
      <c r="D98" s="1524" t="s">
        <v>538</v>
      </c>
      <c r="E98" s="1627">
        <v>5000</v>
      </c>
      <c r="F98" s="175">
        <v>5000</v>
      </c>
      <c r="G98" s="1416"/>
      <c r="H98" s="12"/>
    </row>
    <row r="99" spans="1:16" x14ac:dyDescent="0.2">
      <c r="A99" s="468">
        <v>0</v>
      </c>
      <c r="B99" s="465"/>
      <c r="C99" s="480" t="s">
        <v>1719</v>
      </c>
      <c r="D99" s="848" t="s">
        <v>1542</v>
      </c>
      <c r="E99" s="1623">
        <v>70</v>
      </c>
      <c r="F99" s="469">
        <v>70</v>
      </c>
      <c r="G99" s="1073"/>
      <c r="H99" s="12"/>
    </row>
    <row r="100" spans="1:16" ht="12" thickBot="1" x14ac:dyDescent="0.25">
      <c r="A100" s="1525">
        <v>0</v>
      </c>
      <c r="B100" s="487"/>
      <c r="C100" s="2057" t="s">
        <v>1720</v>
      </c>
      <c r="D100" s="1037" t="s">
        <v>1543</v>
      </c>
      <c r="E100" s="1626">
        <v>70</v>
      </c>
      <c r="F100" s="177">
        <v>70</v>
      </c>
      <c r="G100" s="1420"/>
      <c r="H100" s="12"/>
    </row>
    <row r="103" spans="1:16" ht="15.75" customHeight="1" x14ac:dyDescent="0.25">
      <c r="B103" s="2687" t="s">
        <v>1467</v>
      </c>
      <c r="C103" s="2687"/>
      <c r="D103" s="2687"/>
      <c r="E103" s="2687"/>
      <c r="F103" s="2687"/>
      <c r="G103" s="2687"/>
      <c r="H103" s="73"/>
    </row>
    <row r="104" spans="1:16" ht="12" thickBot="1" x14ac:dyDescent="0.25">
      <c r="B104" s="5"/>
      <c r="C104" s="5"/>
      <c r="D104" s="5"/>
      <c r="E104" s="8"/>
      <c r="F104" s="8"/>
      <c r="G104" s="8" t="s">
        <v>171</v>
      </c>
      <c r="H104" s="11"/>
    </row>
    <row r="105" spans="1:16" ht="11.25" customHeight="1" x14ac:dyDescent="0.2">
      <c r="A105" s="2613" t="s">
        <v>1497</v>
      </c>
      <c r="B105" s="2605" t="s">
        <v>177</v>
      </c>
      <c r="C105" s="2615" t="s">
        <v>539</v>
      </c>
      <c r="D105" s="2641" t="s">
        <v>189</v>
      </c>
      <c r="E105" s="2619" t="s">
        <v>1641</v>
      </c>
      <c r="F105" s="2609" t="s">
        <v>1498</v>
      </c>
      <c r="G105" s="2621" t="s">
        <v>192</v>
      </c>
      <c r="H105" s="12"/>
    </row>
    <row r="106" spans="1:16" ht="21" customHeight="1" thickBot="1" x14ac:dyDescent="0.25">
      <c r="A106" s="2614"/>
      <c r="B106" s="2606"/>
      <c r="C106" s="2616"/>
      <c r="D106" s="2642"/>
      <c r="E106" s="2620"/>
      <c r="F106" s="2610"/>
      <c r="G106" s="2622"/>
      <c r="H106" s="12"/>
    </row>
    <row r="107" spans="1:16" ht="12" thickBot="1" x14ac:dyDescent="0.25">
      <c r="A107" s="67">
        <f>A108</f>
        <v>9450</v>
      </c>
      <c r="B107" s="66" t="s">
        <v>178</v>
      </c>
      <c r="C107" s="66" t="s">
        <v>175</v>
      </c>
      <c r="D107" s="65" t="s">
        <v>180</v>
      </c>
      <c r="E107" s="67">
        <v>0</v>
      </c>
      <c r="F107" s="67">
        <f>F108</f>
        <v>0</v>
      </c>
      <c r="G107" s="64" t="s">
        <v>173</v>
      </c>
      <c r="H107" s="12"/>
    </row>
    <row r="108" spans="1:16" s="164" customFormat="1" x14ac:dyDescent="0.2">
      <c r="A108" s="186">
        <f>SUM(A109:A113)</f>
        <v>9450</v>
      </c>
      <c r="B108" s="2050" t="s">
        <v>173</v>
      </c>
      <c r="C108" s="1027" t="s">
        <v>173</v>
      </c>
      <c r="D108" s="2400" t="s">
        <v>61</v>
      </c>
      <c r="E108" s="1636">
        <v>0</v>
      </c>
      <c r="F108" s="187">
        <f>SUM(F109:F113)</f>
        <v>0</v>
      </c>
      <c r="G108" s="56" t="s">
        <v>173</v>
      </c>
      <c r="K108" s="803"/>
      <c r="L108" s="803"/>
      <c r="M108" s="803"/>
      <c r="N108" s="803"/>
      <c r="O108" s="803"/>
      <c r="P108" s="803"/>
    </row>
    <row r="109" spans="1:16" s="164" customFormat="1" ht="22.5" x14ac:dyDescent="0.2">
      <c r="A109" s="188">
        <v>700</v>
      </c>
      <c r="B109" s="2401" t="s">
        <v>178</v>
      </c>
      <c r="C109" s="2402" t="s">
        <v>540</v>
      </c>
      <c r="D109" s="23" t="s">
        <v>541</v>
      </c>
      <c r="E109" s="1625"/>
      <c r="F109" s="189"/>
      <c r="G109" s="54"/>
      <c r="K109" s="803"/>
      <c r="L109" s="803"/>
      <c r="M109" s="803"/>
      <c r="N109" s="803"/>
      <c r="O109" s="803"/>
      <c r="P109" s="803"/>
    </row>
    <row r="110" spans="1:16" s="164" customFormat="1" ht="22.5" x14ac:dyDescent="0.2">
      <c r="A110" s="188">
        <v>3000</v>
      </c>
      <c r="B110" s="606" t="s">
        <v>178</v>
      </c>
      <c r="C110" s="2402" t="s">
        <v>542</v>
      </c>
      <c r="D110" s="23" t="s">
        <v>543</v>
      </c>
      <c r="E110" s="1625"/>
      <c r="F110" s="189"/>
      <c r="G110" s="54"/>
      <c r="K110" s="803"/>
      <c r="L110" s="803"/>
      <c r="M110" s="803"/>
      <c r="N110" s="803"/>
      <c r="O110" s="803"/>
      <c r="P110" s="803"/>
    </row>
    <row r="111" spans="1:16" s="164" customFormat="1" ht="22.5" x14ac:dyDescent="0.2">
      <c r="A111" s="188">
        <v>5000</v>
      </c>
      <c r="B111" s="606" t="s">
        <v>178</v>
      </c>
      <c r="C111" s="2402" t="s">
        <v>544</v>
      </c>
      <c r="D111" s="23" t="s">
        <v>545</v>
      </c>
      <c r="E111" s="1625"/>
      <c r="F111" s="189"/>
      <c r="G111" s="51"/>
      <c r="K111" s="803"/>
      <c r="L111" s="803"/>
      <c r="M111" s="803"/>
      <c r="N111" s="803"/>
      <c r="O111" s="803"/>
      <c r="P111" s="803"/>
    </row>
    <row r="112" spans="1:16" s="164" customFormat="1" ht="22.5" x14ac:dyDescent="0.2">
      <c r="A112" s="188">
        <v>250</v>
      </c>
      <c r="B112" s="606" t="s">
        <v>178</v>
      </c>
      <c r="C112" s="2402" t="s">
        <v>546</v>
      </c>
      <c r="D112" s="23" t="s">
        <v>547</v>
      </c>
      <c r="E112" s="1625"/>
      <c r="F112" s="189"/>
      <c r="G112" s="51"/>
      <c r="K112" s="803"/>
      <c r="L112" s="803"/>
      <c r="M112" s="803"/>
      <c r="N112" s="803"/>
      <c r="O112" s="803"/>
      <c r="P112" s="803"/>
    </row>
    <row r="113" spans="1:16" s="164" customFormat="1" ht="23.25" thickBot="1" x14ac:dyDescent="0.25">
      <c r="A113" s="679">
        <v>500</v>
      </c>
      <c r="B113" s="1360" t="s">
        <v>178</v>
      </c>
      <c r="C113" s="2403" t="s">
        <v>548</v>
      </c>
      <c r="D113" s="1352" t="s">
        <v>549</v>
      </c>
      <c r="E113" s="1690"/>
      <c r="F113" s="1032"/>
      <c r="G113" s="76"/>
      <c r="K113" s="803"/>
      <c r="L113" s="803"/>
      <c r="M113" s="803"/>
      <c r="N113" s="803"/>
      <c r="O113" s="803"/>
      <c r="P113" s="803"/>
    </row>
    <row r="116" spans="1:16" ht="15.75" x14ac:dyDescent="0.2">
      <c r="B116" s="2686" t="s">
        <v>1502</v>
      </c>
      <c r="C116" s="2686"/>
      <c r="D116" s="2686"/>
      <c r="E116" s="2686"/>
      <c r="F116" s="2686"/>
      <c r="G116" s="2686"/>
      <c r="H116" s="77"/>
    </row>
    <row r="117" spans="1:16" ht="12" thickBot="1" x14ac:dyDescent="0.25">
      <c r="B117" s="5"/>
      <c r="C117" s="7"/>
      <c r="D117" s="5"/>
      <c r="E117" s="43"/>
      <c r="F117" s="43"/>
      <c r="G117" s="810" t="s">
        <v>171</v>
      </c>
      <c r="H117" s="81"/>
    </row>
    <row r="118" spans="1:16" ht="11.25" customHeight="1" x14ac:dyDescent="0.2">
      <c r="A118" s="2613" t="s">
        <v>1497</v>
      </c>
      <c r="B118" s="2605" t="s">
        <v>177</v>
      </c>
      <c r="C118" s="2663" t="s">
        <v>1503</v>
      </c>
      <c r="D118" s="2574" t="s">
        <v>151</v>
      </c>
      <c r="E118" s="2619" t="s">
        <v>1641</v>
      </c>
      <c r="F118" s="2609" t="s">
        <v>1498</v>
      </c>
      <c r="G118" s="2625" t="s">
        <v>192</v>
      </c>
      <c r="H118" s="12"/>
    </row>
    <row r="119" spans="1:16" ht="16.5" customHeight="1" thickBot="1" x14ac:dyDescent="0.25">
      <c r="A119" s="2614"/>
      <c r="B119" s="2606"/>
      <c r="C119" s="2664"/>
      <c r="D119" s="2575"/>
      <c r="E119" s="2620"/>
      <c r="F119" s="2610"/>
      <c r="G119" s="2626"/>
      <c r="H119" s="12"/>
    </row>
    <row r="120" spans="1:16" ht="12.75" customHeight="1" thickBot="1" x14ac:dyDescent="0.25">
      <c r="A120" s="67">
        <v>0</v>
      </c>
      <c r="B120" s="72" t="s">
        <v>178</v>
      </c>
      <c r="C120" s="70" t="s">
        <v>175</v>
      </c>
      <c r="D120" s="66" t="s">
        <v>180</v>
      </c>
      <c r="E120" s="67">
        <f>SUM(E121:E124)</f>
        <v>3771.62</v>
      </c>
      <c r="F120" s="67">
        <f>SUM(F121:F124)</f>
        <v>3771.62</v>
      </c>
      <c r="G120" s="1063" t="s">
        <v>173</v>
      </c>
      <c r="H120" s="12"/>
    </row>
    <row r="121" spans="1:16" ht="33.75" x14ac:dyDescent="0.2">
      <c r="A121" s="1675">
        <v>0</v>
      </c>
      <c r="B121" s="1466" t="s">
        <v>179</v>
      </c>
      <c r="C121" s="1459"/>
      <c r="D121" s="32" t="s">
        <v>1544</v>
      </c>
      <c r="E121" s="1628">
        <v>1571.11</v>
      </c>
      <c r="F121" s="1474">
        <v>1571.11</v>
      </c>
      <c r="G121" s="1526"/>
      <c r="H121" s="12"/>
    </row>
    <row r="122" spans="1:16" ht="33.75" x14ac:dyDescent="0.2">
      <c r="A122" s="1675">
        <v>0</v>
      </c>
      <c r="B122" s="1466"/>
      <c r="C122" s="1459"/>
      <c r="D122" s="32" t="s">
        <v>1545</v>
      </c>
      <c r="E122" s="1628">
        <v>184.51</v>
      </c>
      <c r="F122" s="1474">
        <v>184.51</v>
      </c>
      <c r="G122" s="1526"/>
      <c r="H122" s="12"/>
    </row>
    <row r="123" spans="1:16" ht="22.5" x14ac:dyDescent="0.2">
      <c r="A123" s="1675">
        <v>0</v>
      </c>
      <c r="B123" s="1466"/>
      <c r="C123" s="1459"/>
      <c r="D123" s="32" t="s">
        <v>1546</v>
      </c>
      <c r="E123" s="1628">
        <v>1899</v>
      </c>
      <c r="F123" s="1474">
        <v>1899</v>
      </c>
      <c r="G123" s="1526"/>
      <c r="H123" s="12"/>
    </row>
    <row r="124" spans="1:16" ht="23.25" thickBot="1" x14ac:dyDescent="0.25">
      <c r="A124" s="1676">
        <v>0</v>
      </c>
      <c r="B124" s="1467"/>
      <c r="C124" s="1391"/>
      <c r="D124" s="1528" t="s">
        <v>1547</v>
      </c>
      <c r="E124" s="1630">
        <v>117</v>
      </c>
      <c r="F124" s="1631">
        <v>117</v>
      </c>
      <c r="G124" s="1527"/>
      <c r="H124" s="12"/>
    </row>
    <row r="127" spans="1:16" x14ac:dyDescent="0.2">
      <c r="A127" s="2683"/>
      <c r="B127" s="2683"/>
      <c r="C127" s="2683"/>
      <c r="D127" s="1581"/>
      <c r="F127" s="1581"/>
    </row>
    <row r="128" spans="1:16" ht="12.75" x14ac:dyDescent="0.2">
      <c r="A128" s="1581"/>
      <c r="B128" s="1581"/>
      <c r="D128" s="640"/>
      <c r="F128" s="1921"/>
    </row>
    <row r="129" spans="1:6" x14ac:dyDescent="0.2">
      <c r="A129" s="2682"/>
      <c r="B129" s="2682"/>
      <c r="C129" s="2682"/>
      <c r="D129" s="1581"/>
      <c r="F129" s="1581"/>
    </row>
    <row r="130" spans="1:6" ht="12.75" x14ac:dyDescent="0.2">
      <c r="D130" s="640"/>
      <c r="F130" s="1921"/>
    </row>
    <row r="131" spans="1:6" x14ac:dyDescent="0.2">
      <c r="A131" s="2682"/>
      <c r="B131" s="2682"/>
      <c r="C131" s="2682"/>
      <c r="D131" s="1581"/>
      <c r="F131" s="1581"/>
    </row>
  </sheetData>
  <mergeCells count="66">
    <mergeCell ref="G68:G69"/>
    <mergeCell ref="A68:A69"/>
    <mergeCell ref="B68:B69"/>
    <mergeCell ref="C68:C69"/>
    <mergeCell ref="D68:D69"/>
    <mergeCell ref="E68:E69"/>
    <mergeCell ref="F68:F69"/>
    <mergeCell ref="A127:C127"/>
    <mergeCell ref="A129:C129"/>
    <mergeCell ref="A131:C131"/>
    <mergeCell ref="B116:G116"/>
    <mergeCell ref="A118:A119"/>
    <mergeCell ref="B118:B119"/>
    <mergeCell ref="C118:C119"/>
    <mergeCell ref="D118:D119"/>
    <mergeCell ref="E118:E119"/>
    <mergeCell ref="F118:F119"/>
    <mergeCell ref="G118:G119"/>
    <mergeCell ref="B103:G103"/>
    <mergeCell ref="A105:A106"/>
    <mergeCell ref="B105:B106"/>
    <mergeCell ref="C105:C106"/>
    <mergeCell ref="D105:D106"/>
    <mergeCell ref="E105:E106"/>
    <mergeCell ref="F105:F106"/>
    <mergeCell ref="G105:G106"/>
    <mergeCell ref="B88:G88"/>
    <mergeCell ref="A90:A91"/>
    <mergeCell ref="B90:B91"/>
    <mergeCell ref="C90:C91"/>
    <mergeCell ref="D90:D91"/>
    <mergeCell ref="E90:E91"/>
    <mergeCell ref="F90:F91"/>
    <mergeCell ref="G90:G91"/>
    <mergeCell ref="H28:H29"/>
    <mergeCell ref="B52:G52"/>
    <mergeCell ref="A54:A55"/>
    <mergeCell ref="B54:B55"/>
    <mergeCell ref="C54:C55"/>
    <mergeCell ref="D54:D55"/>
    <mergeCell ref="E54:E55"/>
    <mergeCell ref="F54:F55"/>
    <mergeCell ref="G54:G55"/>
    <mergeCell ref="B26:G26"/>
    <mergeCell ref="A28:A29"/>
    <mergeCell ref="B28:B29"/>
    <mergeCell ref="C28:C29"/>
    <mergeCell ref="D28:D29"/>
    <mergeCell ref="E28:E29"/>
    <mergeCell ref="F28:F29"/>
    <mergeCell ref="G28:G29"/>
    <mergeCell ref="B18:G18"/>
    <mergeCell ref="A20:A21"/>
    <mergeCell ref="B20:B21"/>
    <mergeCell ref="C20:C21"/>
    <mergeCell ref="D20:D21"/>
    <mergeCell ref="E20:E21"/>
    <mergeCell ref="F20:F21"/>
    <mergeCell ref="G20:G21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7" orientation="portrait" r:id="rId1"/>
  <headerFooter alignWithMargins="0"/>
  <rowBreaks count="2" manualBreakCount="2">
    <brk id="66" max="7" man="1"/>
    <brk id="114" max="7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36"/>
  <sheetViews>
    <sheetView zoomScaleNormal="100" workbookViewId="0">
      <selection activeCell="A2" sqref="A2:H2"/>
    </sheetView>
  </sheetViews>
  <sheetFormatPr defaultRowHeight="12.75" x14ac:dyDescent="0.2"/>
  <cols>
    <col min="1" max="1" width="7" style="315" bestFit="1" customWidth="1"/>
    <col min="2" max="2" width="3.7109375" style="315" customWidth="1"/>
    <col min="3" max="3" width="5.42578125" style="315" customWidth="1"/>
    <col min="4" max="4" width="4.42578125" style="315" bestFit="1" customWidth="1"/>
    <col min="5" max="5" width="5.42578125" style="315" customWidth="1"/>
    <col min="6" max="6" width="20.7109375" style="315" customWidth="1"/>
    <col min="7" max="7" width="20.85546875" style="315" customWidth="1"/>
    <col min="8" max="8" width="10.140625" style="315" customWidth="1"/>
    <col min="9" max="16384" width="9.140625" style="315"/>
  </cols>
  <sheetData>
    <row r="1" spans="1:15" x14ac:dyDescent="0.2">
      <c r="H1" s="1571"/>
    </row>
    <row r="2" spans="1:15" s="12" customFormat="1" ht="18" customHeight="1" x14ac:dyDescent="0.2">
      <c r="A2" s="2690" t="s">
        <v>1640</v>
      </c>
      <c r="B2" s="2690"/>
      <c r="C2" s="2690"/>
      <c r="D2" s="2690"/>
      <c r="E2" s="2690"/>
      <c r="F2" s="2690"/>
      <c r="G2" s="2690"/>
      <c r="H2" s="2690"/>
    </row>
    <row r="4" spans="1:15" ht="15.75" x14ac:dyDescent="0.25">
      <c r="A4" s="2675" t="s">
        <v>1579</v>
      </c>
      <c r="B4" s="2675"/>
      <c r="C4" s="2675"/>
      <c r="D4" s="2675"/>
      <c r="E4" s="2675"/>
      <c r="F4" s="2675"/>
      <c r="G4" s="2675"/>
      <c r="H4" s="2675"/>
    </row>
    <row r="5" spans="1:15" ht="15.75" x14ac:dyDescent="0.25">
      <c r="A5" s="1387"/>
      <c r="B5" s="1387"/>
      <c r="C5" s="1387"/>
      <c r="D5" s="1387"/>
      <c r="E5" s="1387"/>
      <c r="F5" s="1387"/>
      <c r="G5" s="1387"/>
      <c r="H5" s="1387"/>
    </row>
    <row r="6" spans="1:15" ht="15.75" x14ac:dyDescent="0.25">
      <c r="A6" s="2573" t="s">
        <v>477</v>
      </c>
      <c r="B6" s="2573"/>
      <c r="C6" s="2573"/>
      <c r="D6" s="2573"/>
      <c r="E6" s="2573"/>
      <c r="F6" s="2573"/>
      <c r="G6" s="2573"/>
      <c r="H6" s="2573"/>
    </row>
    <row r="7" spans="1:15" ht="15.75" x14ac:dyDescent="0.25">
      <c r="A7" s="85"/>
      <c r="B7" s="85"/>
      <c r="C7" s="85"/>
      <c r="D7" s="85"/>
      <c r="E7" s="85"/>
      <c r="F7" s="85"/>
      <c r="G7" s="85"/>
      <c r="H7" s="85"/>
    </row>
    <row r="8" spans="1:15" ht="12.75" customHeight="1" thickBot="1" x14ac:dyDescent="0.25">
      <c r="B8" s="316"/>
      <c r="C8" s="317"/>
      <c r="D8" s="317"/>
      <c r="E8" s="317"/>
      <c r="F8" s="317"/>
      <c r="G8" s="317"/>
      <c r="H8" s="318" t="s">
        <v>191</v>
      </c>
    </row>
    <row r="9" spans="1:15" ht="13.5" thickBot="1" x14ac:dyDescent="0.25">
      <c r="A9" s="1672" t="s">
        <v>1497</v>
      </c>
      <c r="B9" s="2562" t="s">
        <v>18</v>
      </c>
      <c r="C9" s="2563"/>
      <c r="D9" s="2563"/>
      <c r="E9" s="2564"/>
      <c r="F9" s="2563" t="s">
        <v>16</v>
      </c>
      <c r="G9" s="2564"/>
      <c r="H9" s="2404" t="s">
        <v>1498</v>
      </c>
    </row>
    <row r="10" spans="1:15" ht="13.5" thickBot="1" x14ac:dyDescent="0.25">
      <c r="A10" s="321">
        <f>SUM(A11:A29)</f>
        <v>7500</v>
      </c>
      <c r="B10" s="345" t="s">
        <v>178</v>
      </c>
      <c r="C10" s="345" t="s">
        <v>17</v>
      </c>
      <c r="D10" s="346" t="s">
        <v>185</v>
      </c>
      <c r="E10" s="347" t="s">
        <v>186</v>
      </c>
      <c r="F10" s="2688" t="s">
        <v>434</v>
      </c>
      <c r="G10" s="2689"/>
      <c r="H10" s="321">
        <f>SUM(H11:H29)</f>
        <v>7500</v>
      </c>
      <c r="J10" s="332"/>
      <c r="K10" s="332"/>
      <c r="L10" s="332"/>
      <c r="M10" s="332"/>
      <c r="N10" s="332"/>
      <c r="O10" s="332"/>
    </row>
    <row r="11" spans="1:15" ht="12.75" customHeight="1" x14ac:dyDescent="0.2">
      <c r="A11" s="1677">
        <v>1120</v>
      </c>
      <c r="B11" s="349" t="s">
        <v>179</v>
      </c>
      <c r="C11" s="350">
        <v>1501</v>
      </c>
      <c r="D11" s="351">
        <v>4357</v>
      </c>
      <c r="E11" s="352">
        <v>2122</v>
      </c>
      <c r="F11" s="2693" t="s">
        <v>435</v>
      </c>
      <c r="G11" s="2694"/>
      <c r="H11" s="1986">
        <v>1150</v>
      </c>
      <c r="J11" s="2219"/>
      <c r="K11" s="332"/>
      <c r="L11" s="2220"/>
      <c r="M11" s="332"/>
      <c r="N11" s="332"/>
      <c r="O11" s="332"/>
    </row>
    <row r="12" spans="1:15" x14ac:dyDescent="0.2">
      <c r="A12" s="1678">
        <v>40</v>
      </c>
      <c r="B12" s="354" t="s">
        <v>179</v>
      </c>
      <c r="C12" s="355">
        <v>1502</v>
      </c>
      <c r="D12" s="356">
        <v>4311</v>
      </c>
      <c r="E12" s="357">
        <v>2122</v>
      </c>
      <c r="F12" s="2691" t="s">
        <v>436</v>
      </c>
      <c r="G12" s="2692"/>
      <c r="H12" s="1987">
        <v>43.088999999999999</v>
      </c>
      <c r="J12" s="2219"/>
      <c r="K12" s="332"/>
      <c r="L12" s="2220"/>
      <c r="M12" s="332"/>
      <c r="N12" s="332"/>
      <c r="O12" s="332"/>
    </row>
    <row r="13" spans="1:15" x14ac:dyDescent="0.2">
      <c r="A13" s="1678">
        <v>153</v>
      </c>
      <c r="B13" s="354" t="s">
        <v>179</v>
      </c>
      <c r="C13" s="355">
        <v>1504</v>
      </c>
      <c r="D13" s="356">
        <v>4357</v>
      </c>
      <c r="E13" s="357">
        <v>2122</v>
      </c>
      <c r="F13" s="2691" t="s">
        <v>437</v>
      </c>
      <c r="G13" s="2692"/>
      <c r="H13" s="1987">
        <v>112.536</v>
      </c>
      <c r="J13" s="2219"/>
      <c r="K13" s="332"/>
      <c r="L13" s="2220"/>
      <c r="M13" s="332"/>
      <c r="N13" s="332"/>
      <c r="O13" s="332"/>
    </row>
    <row r="14" spans="1:15" x14ac:dyDescent="0.2">
      <c r="A14" s="1678">
        <v>215</v>
      </c>
      <c r="B14" s="354" t="s">
        <v>179</v>
      </c>
      <c r="C14" s="355">
        <v>1505</v>
      </c>
      <c r="D14" s="356">
        <v>4357</v>
      </c>
      <c r="E14" s="357">
        <v>2122</v>
      </c>
      <c r="F14" s="2691" t="s">
        <v>438</v>
      </c>
      <c r="G14" s="2692"/>
      <c r="H14" s="1987">
        <v>215.72399999999999</v>
      </c>
      <c r="J14" s="2219"/>
      <c r="K14" s="332"/>
      <c r="L14" s="2220"/>
      <c r="M14" s="332"/>
      <c r="N14" s="332"/>
      <c r="O14" s="332"/>
    </row>
    <row r="15" spans="1:15" x14ac:dyDescent="0.2">
      <c r="A15" s="1678">
        <v>5</v>
      </c>
      <c r="B15" s="354" t="s">
        <v>179</v>
      </c>
      <c r="C15" s="355">
        <v>1507</v>
      </c>
      <c r="D15" s="356">
        <v>4356</v>
      </c>
      <c r="E15" s="357">
        <v>2122</v>
      </c>
      <c r="F15" s="2691" t="s">
        <v>439</v>
      </c>
      <c r="G15" s="2692"/>
      <c r="H15" s="1987">
        <v>1.3080000000000001</v>
      </c>
      <c r="J15" s="2219"/>
      <c r="K15" s="332"/>
      <c r="L15" s="2220"/>
      <c r="M15" s="332"/>
      <c r="N15" s="332"/>
      <c r="O15" s="332"/>
    </row>
    <row r="16" spans="1:15" x14ac:dyDescent="0.2">
      <c r="A16" s="1678">
        <v>100</v>
      </c>
      <c r="B16" s="354" t="s">
        <v>179</v>
      </c>
      <c r="C16" s="355">
        <v>1508</v>
      </c>
      <c r="D16" s="356">
        <v>4357</v>
      </c>
      <c r="E16" s="357">
        <v>2122</v>
      </c>
      <c r="F16" s="2691" t="s">
        <v>440</v>
      </c>
      <c r="G16" s="2692"/>
      <c r="H16" s="1987">
        <v>101.121</v>
      </c>
      <c r="J16" s="2219"/>
      <c r="K16" s="332"/>
      <c r="L16" s="2220"/>
      <c r="M16" s="332"/>
      <c r="N16" s="332"/>
      <c r="O16" s="332"/>
    </row>
    <row r="17" spans="1:15" x14ac:dyDescent="0.2">
      <c r="A17" s="1678">
        <v>230</v>
      </c>
      <c r="B17" s="354" t="s">
        <v>179</v>
      </c>
      <c r="C17" s="355">
        <v>1509</v>
      </c>
      <c r="D17" s="356">
        <v>4357</v>
      </c>
      <c r="E17" s="357">
        <v>2122</v>
      </c>
      <c r="F17" s="2691" t="s">
        <v>441</v>
      </c>
      <c r="G17" s="2692"/>
      <c r="H17" s="1987">
        <v>239.916</v>
      </c>
      <c r="J17" s="2219"/>
      <c r="K17" s="332"/>
      <c r="L17" s="2220"/>
      <c r="M17" s="332"/>
      <c r="N17" s="332"/>
      <c r="O17" s="332"/>
    </row>
    <row r="18" spans="1:15" x14ac:dyDescent="0.2">
      <c r="A18" s="1678">
        <v>820</v>
      </c>
      <c r="B18" s="354" t="s">
        <v>179</v>
      </c>
      <c r="C18" s="355">
        <v>1510</v>
      </c>
      <c r="D18" s="356">
        <v>4357</v>
      </c>
      <c r="E18" s="357">
        <v>2122</v>
      </c>
      <c r="F18" s="2691" t="s">
        <v>442</v>
      </c>
      <c r="G18" s="2692"/>
      <c r="H18" s="1987">
        <v>792.70299999999997</v>
      </c>
      <c r="J18" s="2219"/>
      <c r="K18" s="332"/>
      <c r="L18" s="2220"/>
      <c r="M18" s="332"/>
      <c r="N18" s="332"/>
      <c r="O18" s="332"/>
    </row>
    <row r="19" spans="1:15" x14ac:dyDescent="0.2">
      <c r="A19" s="1678">
        <v>409</v>
      </c>
      <c r="B19" s="354" t="s">
        <v>179</v>
      </c>
      <c r="C19" s="355">
        <v>1512</v>
      </c>
      <c r="D19" s="356">
        <v>4357</v>
      </c>
      <c r="E19" s="357">
        <v>2122</v>
      </c>
      <c r="F19" s="2691" t="s">
        <v>443</v>
      </c>
      <c r="G19" s="2692"/>
      <c r="H19" s="1987">
        <v>409.88400000000001</v>
      </c>
      <c r="J19" s="2219"/>
      <c r="K19" s="332"/>
      <c r="L19" s="2220"/>
      <c r="M19" s="332"/>
      <c r="N19" s="332"/>
      <c r="O19" s="332"/>
    </row>
    <row r="20" spans="1:15" x14ac:dyDescent="0.2">
      <c r="A20" s="1678">
        <v>1000</v>
      </c>
      <c r="B20" s="354" t="s">
        <v>179</v>
      </c>
      <c r="C20" s="355">
        <v>1513</v>
      </c>
      <c r="D20" s="356">
        <v>4357</v>
      </c>
      <c r="E20" s="357">
        <v>2122</v>
      </c>
      <c r="F20" s="2691" t="s">
        <v>444</v>
      </c>
      <c r="G20" s="2692"/>
      <c r="H20" s="1987">
        <v>1011.793</v>
      </c>
      <c r="J20" s="2219"/>
      <c r="K20" s="332"/>
      <c r="L20" s="2220"/>
      <c r="M20" s="332"/>
      <c r="N20" s="332"/>
      <c r="O20" s="332"/>
    </row>
    <row r="21" spans="1:15" x14ac:dyDescent="0.2">
      <c r="A21" s="1678">
        <v>310</v>
      </c>
      <c r="B21" s="354" t="s">
        <v>179</v>
      </c>
      <c r="C21" s="355">
        <v>1514</v>
      </c>
      <c r="D21" s="356">
        <v>4357</v>
      </c>
      <c r="E21" s="357">
        <v>2122</v>
      </c>
      <c r="F21" s="2691" t="s">
        <v>445</v>
      </c>
      <c r="G21" s="2692"/>
      <c r="H21" s="1987">
        <v>317.22000000000003</v>
      </c>
      <c r="J21" s="2219"/>
      <c r="K21" s="332"/>
      <c r="L21" s="2220"/>
      <c r="M21" s="332"/>
      <c r="N21" s="332"/>
      <c r="O21" s="332"/>
    </row>
    <row r="22" spans="1:15" x14ac:dyDescent="0.2">
      <c r="A22" s="1679">
        <v>128</v>
      </c>
      <c r="B22" s="354" t="s">
        <v>179</v>
      </c>
      <c r="C22" s="355">
        <v>1515</v>
      </c>
      <c r="D22" s="356">
        <v>4357</v>
      </c>
      <c r="E22" s="357">
        <v>2122</v>
      </c>
      <c r="F22" s="2691" t="s">
        <v>446</v>
      </c>
      <c r="G22" s="2692"/>
      <c r="H22" s="1986">
        <v>128.316</v>
      </c>
      <c r="J22" s="2219"/>
      <c r="K22" s="332"/>
      <c r="L22" s="2220"/>
      <c r="M22" s="332"/>
      <c r="N22" s="332"/>
      <c r="O22" s="332"/>
    </row>
    <row r="23" spans="1:15" x14ac:dyDescent="0.2">
      <c r="A23" s="1679">
        <v>900</v>
      </c>
      <c r="B23" s="354" t="s">
        <v>179</v>
      </c>
      <c r="C23" s="355">
        <v>1516</v>
      </c>
      <c r="D23" s="356">
        <v>4357</v>
      </c>
      <c r="E23" s="357">
        <v>2122</v>
      </c>
      <c r="F23" s="2691" t="s">
        <v>447</v>
      </c>
      <c r="G23" s="2692"/>
      <c r="H23" s="1986">
        <v>900</v>
      </c>
      <c r="J23" s="2219"/>
      <c r="K23" s="332"/>
      <c r="L23" s="2220"/>
      <c r="M23" s="332"/>
      <c r="N23" s="332"/>
      <c r="O23" s="332"/>
    </row>
    <row r="24" spans="1:15" x14ac:dyDescent="0.2">
      <c r="A24" s="1679">
        <v>1700</v>
      </c>
      <c r="B24" s="354" t="s">
        <v>179</v>
      </c>
      <c r="C24" s="355">
        <v>1517</v>
      </c>
      <c r="D24" s="356">
        <v>4357</v>
      </c>
      <c r="E24" s="357">
        <v>2122</v>
      </c>
      <c r="F24" s="2691" t="s">
        <v>448</v>
      </c>
      <c r="G24" s="2692"/>
      <c r="H24" s="1986">
        <v>1700</v>
      </c>
      <c r="J24" s="2219"/>
      <c r="K24" s="332"/>
      <c r="L24" s="2220"/>
      <c r="M24" s="332"/>
      <c r="N24" s="332"/>
      <c r="O24" s="332"/>
    </row>
    <row r="25" spans="1:15" x14ac:dyDescent="0.2">
      <c r="A25" s="1679">
        <v>20</v>
      </c>
      <c r="B25" s="354" t="s">
        <v>179</v>
      </c>
      <c r="C25" s="355">
        <v>1519</v>
      </c>
      <c r="D25" s="356">
        <v>4357</v>
      </c>
      <c r="E25" s="357">
        <v>2122</v>
      </c>
      <c r="F25" s="2691" t="s">
        <v>449</v>
      </c>
      <c r="G25" s="2692"/>
      <c r="H25" s="1986">
        <v>20.856000000000002</v>
      </c>
      <c r="J25" s="2219"/>
      <c r="K25" s="332"/>
      <c r="L25" s="2220"/>
      <c r="M25" s="332"/>
      <c r="N25" s="332"/>
      <c r="O25" s="332"/>
    </row>
    <row r="26" spans="1:15" x14ac:dyDescent="0.2">
      <c r="A26" s="1679">
        <v>70</v>
      </c>
      <c r="B26" s="354" t="s">
        <v>179</v>
      </c>
      <c r="C26" s="355">
        <v>1520</v>
      </c>
      <c r="D26" s="356">
        <v>4356</v>
      </c>
      <c r="E26" s="357">
        <v>2122</v>
      </c>
      <c r="F26" s="2691" t="s">
        <v>450</v>
      </c>
      <c r="G26" s="2692"/>
      <c r="H26" s="1986">
        <v>70.296000000000006</v>
      </c>
      <c r="J26" s="2219"/>
      <c r="K26" s="332"/>
      <c r="L26" s="2220"/>
      <c r="M26" s="332"/>
      <c r="N26" s="332"/>
      <c r="O26" s="332"/>
    </row>
    <row r="27" spans="1:15" x14ac:dyDescent="0.2">
      <c r="A27" s="1679">
        <v>80</v>
      </c>
      <c r="B27" s="358" t="s">
        <v>179</v>
      </c>
      <c r="C27" s="355">
        <v>1521</v>
      </c>
      <c r="D27" s="359">
        <v>4357</v>
      </c>
      <c r="E27" s="357">
        <v>2122</v>
      </c>
      <c r="F27" s="2691" t="s">
        <v>451</v>
      </c>
      <c r="G27" s="2692"/>
      <c r="H27" s="1986">
        <v>80</v>
      </c>
      <c r="J27" s="2219"/>
      <c r="K27" s="332"/>
      <c r="L27" s="2220"/>
      <c r="M27" s="332"/>
      <c r="N27" s="332"/>
      <c r="O27" s="332"/>
    </row>
    <row r="28" spans="1:15" x14ac:dyDescent="0.2">
      <c r="A28" s="1678">
        <v>200</v>
      </c>
      <c r="B28" s="358" t="s">
        <v>179</v>
      </c>
      <c r="C28" s="355">
        <v>1522</v>
      </c>
      <c r="D28" s="359">
        <v>4357</v>
      </c>
      <c r="E28" s="357">
        <v>2122</v>
      </c>
      <c r="F28" s="2691" t="s">
        <v>452</v>
      </c>
      <c r="G28" s="2692"/>
      <c r="H28" s="1987">
        <v>205.238</v>
      </c>
      <c r="J28" s="2219"/>
      <c r="K28" s="332"/>
      <c r="L28" s="2220"/>
      <c r="M28" s="332"/>
      <c r="N28" s="332"/>
      <c r="O28" s="332"/>
    </row>
    <row r="29" spans="1:15" ht="13.5" thickBot="1" x14ac:dyDescent="0.25">
      <c r="A29" s="1680">
        <v>0</v>
      </c>
      <c r="B29" s="379" t="s">
        <v>179</v>
      </c>
      <c r="C29" s="1594">
        <v>1523</v>
      </c>
      <c r="D29" s="1595">
        <v>3529</v>
      </c>
      <c r="E29" s="1596">
        <v>2122</v>
      </c>
      <c r="F29" s="2695" t="s">
        <v>1541</v>
      </c>
      <c r="G29" s="2696"/>
      <c r="H29" s="2405">
        <v>0</v>
      </c>
      <c r="J29" s="2219"/>
      <c r="K29" s="332"/>
      <c r="L29" s="2220"/>
      <c r="M29" s="332"/>
      <c r="N29" s="332"/>
      <c r="O29" s="332"/>
    </row>
    <row r="30" spans="1:15" x14ac:dyDescent="0.2">
      <c r="B30" s="1576"/>
      <c r="C30" s="1577"/>
      <c r="D30" s="1578"/>
      <c r="E30" s="1579"/>
      <c r="F30" s="59"/>
      <c r="G30" s="59"/>
      <c r="H30" s="1580"/>
      <c r="J30" s="332"/>
      <c r="K30" s="332"/>
      <c r="L30" s="2220"/>
      <c r="M30" s="332"/>
      <c r="N30" s="332"/>
      <c r="O30" s="332"/>
    </row>
    <row r="31" spans="1:15" x14ac:dyDescent="0.2">
      <c r="J31" s="332"/>
      <c r="K31" s="332"/>
      <c r="L31" s="332"/>
      <c r="M31" s="332"/>
      <c r="N31" s="332"/>
      <c r="O31" s="332"/>
    </row>
    <row r="32" spans="1:15" x14ac:dyDescent="0.2">
      <c r="A32" s="2683"/>
      <c r="B32" s="2683"/>
      <c r="C32" s="2683"/>
      <c r="D32" s="2683"/>
      <c r="E32" s="2683"/>
      <c r="F32" s="2683"/>
      <c r="G32" s="12"/>
    </row>
    <row r="33" spans="1:7" x14ac:dyDescent="0.2">
      <c r="A33" s="1581"/>
      <c r="B33" s="1581"/>
      <c r="C33" s="12"/>
      <c r="D33" s="12"/>
      <c r="E33" s="12"/>
      <c r="G33" s="12"/>
    </row>
    <row r="34" spans="1:7" x14ac:dyDescent="0.2">
      <c r="A34" s="2682"/>
      <c r="B34" s="2682"/>
      <c r="C34" s="2682"/>
      <c r="D34" s="2683"/>
      <c r="E34" s="2683"/>
      <c r="F34" s="2683"/>
      <c r="G34" s="12"/>
    </row>
    <row r="35" spans="1:7" x14ac:dyDescent="0.2">
      <c r="A35" s="12"/>
      <c r="B35" s="13"/>
      <c r="C35" s="12"/>
      <c r="D35" s="12"/>
      <c r="E35" s="12"/>
      <c r="G35" s="12"/>
    </row>
    <row r="36" spans="1:7" x14ac:dyDescent="0.2">
      <c r="A36" s="2682"/>
      <c r="B36" s="2682"/>
      <c r="C36" s="2682"/>
      <c r="D36" s="2683"/>
      <c r="E36" s="2683"/>
      <c r="F36" s="2683"/>
      <c r="G36" s="12"/>
    </row>
  </sheetData>
  <mergeCells count="31">
    <mergeCell ref="A36:C36"/>
    <mergeCell ref="D36:F36"/>
    <mergeCell ref="F23:G23"/>
    <mergeCell ref="F24:G24"/>
    <mergeCell ref="F25:G25"/>
    <mergeCell ref="F26:G26"/>
    <mergeCell ref="F27:G27"/>
    <mergeCell ref="F28:G28"/>
    <mergeCell ref="F29:G29"/>
    <mergeCell ref="A32:C32"/>
    <mergeCell ref="D32:F32"/>
    <mergeCell ref="A34:C34"/>
    <mergeCell ref="D34:F34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10:G10"/>
    <mergeCell ref="A2:H2"/>
    <mergeCell ref="A4:H4"/>
    <mergeCell ref="A6:H6"/>
    <mergeCell ref="B9:E9"/>
    <mergeCell ref="F9:G9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zoomScaleNormal="100" zoomScaleSheetLayoutView="75" workbookViewId="0">
      <selection sqref="A1:H1"/>
    </sheetView>
  </sheetViews>
  <sheetFormatPr defaultRowHeight="11.25" x14ac:dyDescent="0.2"/>
  <cols>
    <col min="1" max="1" width="8.7109375" style="164" customWidth="1"/>
    <col min="2" max="2" width="3.140625" style="956" customWidth="1"/>
    <col min="3" max="3" width="10.85546875" style="164" customWidth="1"/>
    <col min="4" max="4" width="36" style="6" customWidth="1"/>
    <col min="5" max="6" width="12.5703125" style="164" customWidth="1"/>
    <col min="7" max="7" width="12" style="164" customWidth="1"/>
    <col min="8" max="8" width="11" style="956" customWidth="1"/>
    <col min="9" max="9" width="9.140625" style="164"/>
    <col min="10" max="10" width="10.140625" style="164" bestFit="1" customWidth="1"/>
    <col min="11" max="11" width="10.140625" style="164" customWidth="1"/>
    <col min="12" max="16384" width="9.140625" style="164"/>
  </cols>
  <sheetData>
    <row r="1" spans="1:14" ht="18" customHeight="1" x14ac:dyDescent="0.2">
      <c r="A1" s="2690" t="s">
        <v>1640</v>
      </c>
      <c r="B1" s="2690"/>
      <c r="C1" s="2690"/>
      <c r="D1" s="2690"/>
      <c r="E1" s="2690"/>
      <c r="F1" s="2690"/>
      <c r="G1" s="2690"/>
      <c r="H1" s="2690"/>
      <c r="I1" s="1922"/>
      <c r="J1" s="803"/>
      <c r="K1" s="803"/>
      <c r="L1" s="803"/>
    </row>
    <row r="2" spans="1:14" ht="12.75" customHeight="1" x14ac:dyDescent="0.2">
      <c r="G2" s="803"/>
      <c r="H2" s="1923"/>
      <c r="I2" s="803"/>
      <c r="J2" s="803"/>
      <c r="K2" s="803"/>
      <c r="L2" s="803"/>
    </row>
    <row r="3" spans="1:14" s="957" customFormat="1" ht="15.75" x14ac:dyDescent="0.2">
      <c r="A3" s="2697" t="s">
        <v>1548</v>
      </c>
      <c r="B3" s="2697"/>
      <c r="C3" s="2697"/>
      <c r="D3" s="2697"/>
      <c r="E3" s="2697"/>
      <c r="F3" s="2697"/>
      <c r="G3" s="2697"/>
      <c r="H3" s="2697"/>
      <c r="I3" s="1529"/>
      <c r="J3" s="1530"/>
      <c r="K3" s="1530"/>
      <c r="L3" s="1530"/>
    </row>
    <row r="4" spans="1:14" s="957" customFormat="1" ht="15.75" x14ac:dyDescent="0.2">
      <c r="B4" s="165"/>
      <c r="C4" s="165"/>
      <c r="D4" s="2181"/>
      <c r="E4" s="165"/>
      <c r="F4" s="165"/>
      <c r="G4" s="165"/>
      <c r="H4" s="165"/>
      <c r="I4" s="1530"/>
      <c r="J4" s="1530"/>
      <c r="K4" s="1530"/>
      <c r="L4" s="1530"/>
    </row>
    <row r="5" spans="1:14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  <c r="J5" s="1532"/>
      <c r="K5" s="1137"/>
      <c r="L5" s="1532"/>
      <c r="M5" s="798"/>
      <c r="N5" s="798"/>
    </row>
    <row r="6" spans="1:14" s="6" customFormat="1" ht="12" thickBot="1" x14ac:dyDescent="0.25">
      <c r="B6" s="5"/>
      <c r="C6" s="5"/>
      <c r="D6" s="5"/>
      <c r="E6" s="8" t="s">
        <v>171</v>
      </c>
      <c r="F6" s="8"/>
      <c r="G6" s="11"/>
      <c r="H6" s="799"/>
      <c r="I6" s="799"/>
      <c r="J6" s="799"/>
      <c r="K6" s="1363"/>
      <c r="L6" s="799"/>
    </row>
    <row r="7" spans="1:14" s="10" customFormat="1" ht="12.75" customHeight="1" x14ac:dyDescent="0.2">
      <c r="B7" s="2604"/>
      <c r="C7" s="2605" t="s">
        <v>0</v>
      </c>
      <c r="D7" s="2607" t="s">
        <v>1</v>
      </c>
      <c r="E7" s="2609" t="s">
        <v>1499</v>
      </c>
      <c r="F7" s="1567"/>
      <c r="G7" s="9"/>
      <c r="H7" s="9"/>
      <c r="I7" s="9"/>
      <c r="J7" s="799"/>
      <c r="K7" s="2702"/>
      <c r="L7" s="6"/>
      <c r="M7" s="6"/>
      <c r="N7" s="6"/>
    </row>
    <row r="8" spans="1:14" s="6" customFormat="1" ht="12.75" customHeight="1" thickBot="1" x14ac:dyDescent="0.25">
      <c r="B8" s="2604"/>
      <c r="C8" s="2606"/>
      <c r="D8" s="2608"/>
      <c r="E8" s="2610"/>
      <c r="F8" s="1567"/>
      <c r="J8" s="1212"/>
      <c r="K8" s="2702"/>
    </row>
    <row r="9" spans="1:14" s="6" customFormat="1" ht="12.75" customHeight="1" thickBot="1" x14ac:dyDescent="0.25">
      <c r="B9" s="86"/>
      <c r="C9" s="72" t="s">
        <v>2</v>
      </c>
      <c r="D9" s="65" t="s">
        <v>11</v>
      </c>
      <c r="E9" s="67">
        <f>SUM(E10:E16)</f>
        <v>1013936.68</v>
      </c>
      <c r="F9" s="80"/>
      <c r="G9" s="1924"/>
      <c r="J9" s="1212"/>
      <c r="K9" s="80"/>
    </row>
    <row r="10" spans="1:14" s="14" customFormat="1" ht="12" customHeight="1" x14ac:dyDescent="0.2">
      <c r="B10" s="959"/>
      <c r="C10" s="960" t="s">
        <v>207</v>
      </c>
      <c r="D10" s="2182" t="s">
        <v>1445</v>
      </c>
      <c r="E10" s="166">
        <f>F24</f>
        <v>0</v>
      </c>
      <c r="F10" s="1558"/>
      <c r="J10" s="1533"/>
      <c r="K10" s="1558"/>
      <c r="L10" s="1534"/>
      <c r="M10" s="1534"/>
      <c r="N10" s="1534"/>
    </row>
    <row r="11" spans="1:14" s="14" customFormat="1" ht="12" customHeight="1" x14ac:dyDescent="0.2">
      <c r="B11" s="959"/>
      <c r="C11" s="961" t="s">
        <v>3</v>
      </c>
      <c r="D11" s="2183" t="s">
        <v>8</v>
      </c>
      <c r="E11" s="183">
        <f>H33</f>
        <v>297320</v>
      </c>
      <c r="F11" s="1558"/>
      <c r="J11" s="1533"/>
      <c r="K11" s="1558"/>
      <c r="L11" s="1534"/>
      <c r="M11" s="1534"/>
      <c r="N11" s="1534"/>
    </row>
    <row r="12" spans="1:14" s="14" customFormat="1" ht="12" customHeight="1" x14ac:dyDescent="0.2">
      <c r="B12" s="959"/>
      <c r="C12" s="962" t="s">
        <v>4</v>
      </c>
      <c r="D12" s="2184" t="s">
        <v>9</v>
      </c>
      <c r="E12" s="167">
        <f>F43</f>
        <v>551619.18000000005</v>
      </c>
      <c r="F12" s="1558"/>
      <c r="G12" s="47"/>
      <c r="J12" s="1533"/>
      <c r="K12" s="1558"/>
      <c r="L12" s="1534"/>
      <c r="M12" s="1534"/>
      <c r="N12" s="1534"/>
    </row>
    <row r="13" spans="1:14" s="14" customFormat="1" ht="12" customHeight="1" x14ac:dyDescent="0.2">
      <c r="B13" s="959"/>
      <c r="C13" s="962" t="s">
        <v>5</v>
      </c>
      <c r="D13" s="2184" t="s">
        <v>10</v>
      </c>
      <c r="E13" s="183">
        <f>F66</f>
        <v>11020</v>
      </c>
      <c r="F13" s="1558"/>
      <c r="J13" s="1533"/>
      <c r="K13" s="1558"/>
      <c r="L13" s="1534"/>
      <c r="M13" s="1534"/>
      <c r="N13" s="1534"/>
    </row>
    <row r="14" spans="1:14" s="14" customFormat="1" ht="12" customHeight="1" x14ac:dyDescent="0.2">
      <c r="B14" s="959"/>
      <c r="C14" s="963" t="s">
        <v>6</v>
      </c>
      <c r="D14" s="2185" t="s">
        <v>12</v>
      </c>
      <c r="E14" s="169">
        <f>F86</f>
        <v>104000</v>
      </c>
      <c r="F14" s="1653"/>
      <c r="J14" s="1533"/>
      <c r="K14" s="1653"/>
      <c r="L14" s="1534"/>
      <c r="M14" s="1534"/>
      <c r="N14" s="1534"/>
    </row>
    <row r="15" spans="1:14" s="14" customFormat="1" ht="12" customHeight="1" x14ac:dyDescent="0.2">
      <c r="B15" s="959"/>
      <c r="C15" s="963" t="s">
        <v>7</v>
      </c>
      <c r="D15" s="2185" t="s">
        <v>13</v>
      </c>
      <c r="E15" s="169">
        <f>F102</f>
        <v>44977.5</v>
      </c>
      <c r="F15" s="1653"/>
      <c r="J15" s="1533"/>
      <c r="K15" s="1653"/>
      <c r="L15" s="1534"/>
      <c r="M15" s="1534"/>
      <c r="N15" s="1534"/>
    </row>
    <row r="16" spans="1:14" s="14" customFormat="1" ht="12" customHeight="1" thickBot="1" x14ac:dyDescent="0.25">
      <c r="B16" s="959"/>
      <c r="C16" s="965" t="s">
        <v>195</v>
      </c>
      <c r="D16" s="2186" t="s">
        <v>227</v>
      </c>
      <c r="E16" s="170">
        <f>F111</f>
        <v>5000</v>
      </c>
      <c r="F16" s="1653"/>
      <c r="J16" s="1533"/>
      <c r="K16" s="1653"/>
      <c r="L16" s="1534"/>
      <c r="M16" s="1534"/>
      <c r="N16" s="1534"/>
    </row>
    <row r="17" spans="1:14" s="957" customFormat="1" ht="12" customHeight="1" x14ac:dyDescent="0.2">
      <c r="B17" s="966"/>
      <c r="C17" s="171"/>
      <c r="D17" s="2187"/>
      <c r="E17" s="171"/>
      <c r="F17" s="171"/>
      <c r="G17" s="171"/>
      <c r="H17" s="967"/>
      <c r="J17" s="1536"/>
      <c r="K17" s="1451"/>
      <c r="L17" s="1535"/>
      <c r="M17" s="1535"/>
      <c r="N17" s="1535"/>
    </row>
    <row r="18" spans="1:14" s="957" customFormat="1" ht="12" customHeight="1" x14ac:dyDescent="0.2">
      <c r="B18" s="966"/>
      <c r="C18" s="171"/>
      <c r="D18" s="2187"/>
      <c r="E18" s="171"/>
      <c r="F18" s="171"/>
      <c r="G18" s="171"/>
      <c r="H18" s="967"/>
      <c r="J18" s="1536"/>
      <c r="K18" s="1535"/>
      <c r="L18" s="1535"/>
      <c r="M18" s="1535"/>
      <c r="N18" s="1535"/>
    </row>
    <row r="19" spans="1:14" ht="12" customHeight="1" x14ac:dyDescent="0.2">
      <c r="J19" s="1537"/>
    </row>
    <row r="20" spans="1:14" ht="15.75" x14ac:dyDescent="0.2">
      <c r="B20" s="132" t="s">
        <v>1468</v>
      </c>
      <c r="C20" s="132"/>
      <c r="D20" s="44"/>
      <c r="E20" s="132"/>
      <c r="F20" s="132"/>
      <c r="G20" s="132"/>
      <c r="H20" s="132"/>
    </row>
    <row r="21" spans="1:14" ht="12" thickBot="1" x14ac:dyDescent="0.25">
      <c r="B21" s="5"/>
      <c r="C21" s="5"/>
      <c r="D21" s="5"/>
      <c r="E21" s="8"/>
      <c r="F21" s="8"/>
      <c r="G21" s="8" t="s">
        <v>171</v>
      </c>
      <c r="H21" s="11"/>
    </row>
    <row r="22" spans="1:14" ht="11.25" customHeight="1" x14ac:dyDescent="0.2">
      <c r="A22" s="2613" t="s">
        <v>1497</v>
      </c>
      <c r="B22" s="2635" t="s">
        <v>177</v>
      </c>
      <c r="C22" s="2615" t="s">
        <v>1120</v>
      </c>
      <c r="D22" s="2607" t="s">
        <v>1359</v>
      </c>
      <c r="E22" s="2619" t="s">
        <v>1641</v>
      </c>
      <c r="F22" s="2609" t="s">
        <v>1498</v>
      </c>
      <c r="G22" s="2621" t="s">
        <v>192</v>
      </c>
      <c r="H22" s="164"/>
    </row>
    <row r="23" spans="1:14" ht="12" thickBot="1" x14ac:dyDescent="0.25">
      <c r="A23" s="2614"/>
      <c r="B23" s="2636"/>
      <c r="C23" s="2616"/>
      <c r="D23" s="2608"/>
      <c r="E23" s="2620"/>
      <c r="F23" s="2610"/>
      <c r="G23" s="2622"/>
      <c r="H23" s="164"/>
    </row>
    <row r="24" spans="1:14" ht="12" thickBot="1" x14ac:dyDescent="0.25">
      <c r="A24" s="67">
        <f>A25</f>
        <v>87000</v>
      </c>
      <c r="B24" s="75" t="s">
        <v>178</v>
      </c>
      <c r="C24" s="70" t="s">
        <v>175</v>
      </c>
      <c r="D24" s="65" t="s">
        <v>180</v>
      </c>
      <c r="E24" s="67">
        <f>E25</f>
        <v>0</v>
      </c>
      <c r="F24" s="67">
        <f>F25</f>
        <v>0</v>
      </c>
      <c r="G24" s="64" t="s">
        <v>173</v>
      </c>
      <c r="H24" s="164"/>
    </row>
    <row r="25" spans="1:14" ht="14.25" customHeight="1" x14ac:dyDescent="0.2">
      <c r="A25" s="172">
        <f>SUM(A26:A26)</f>
        <v>87000</v>
      </c>
      <c r="B25" s="968" t="s">
        <v>173</v>
      </c>
      <c r="C25" s="969" t="s">
        <v>173</v>
      </c>
      <c r="D25" s="2188" t="s">
        <v>208</v>
      </c>
      <c r="E25" s="1624">
        <f>SUM(E26:E26)</f>
        <v>0</v>
      </c>
      <c r="F25" s="173">
        <f>SUM(F26:F26)</f>
        <v>0</v>
      </c>
      <c r="G25" s="57" t="s">
        <v>173</v>
      </c>
      <c r="H25" s="164"/>
    </row>
    <row r="26" spans="1:14" ht="13.5" customHeight="1" thickBot="1" x14ac:dyDescent="0.25">
      <c r="A26" s="176">
        <v>87000</v>
      </c>
      <c r="B26" s="971" t="s">
        <v>179</v>
      </c>
      <c r="C26" s="972" t="s">
        <v>1721</v>
      </c>
      <c r="D26" s="2189" t="s">
        <v>1121</v>
      </c>
      <c r="E26" s="1626">
        <v>0</v>
      </c>
      <c r="F26" s="177">
        <v>0</v>
      </c>
      <c r="G26" s="158"/>
      <c r="H26" s="164"/>
    </row>
    <row r="27" spans="1:14" x14ac:dyDescent="0.2">
      <c r="B27" s="974"/>
      <c r="C27" s="975"/>
      <c r="D27" s="1363"/>
      <c r="E27" s="178"/>
      <c r="F27" s="178"/>
      <c r="G27" s="178"/>
      <c r="H27" s="974"/>
    </row>
    <row r="28" spans="1:14" x14ac:dyDescent="0.2">
      <c r="B28" s="974"/>
      <c r="C28" s="975"/>
      <c r="D28" s="1363"/>
      <c r="E28" s="178"/>
      <c r="F28" s="178"/>
      <c r="G28" s="178"/>
      <c r="H28" s="974"/>
    </row>
    <row r="29" spans="1:14" ht="15.75" x14ac:dyDescent="0.2">
      <c r="B29" s="132" t="s">
        <v>1122</v>
      </c>
      <c r="C29" s="132"/>
      <c r="D29" s="44"/>
      <c r="E29" s="132"/>
      <c r="F29" s="132"/>
      <c r="G29" s="132"/>
      <c r="H29" s="44"/>
      <c r="I29" s="44"/>
    </row>
    <row r="30" spans="1:14" ht="12" thickBot="1" x14ac:dyDescent="0.25">
      <c r="B30" s="5"/>
      <c r="C30" s="5"/>
      <c r="D30" s="5"/>
      <c r="E30" s="5"/>
      <c r="F30" s="5"/>
      <c r="G30" s="5"/>
      <c r="H30" s="8" t="s">
        <v>171</v>
      </c>
    </row>
    <row r="31" spans="1:14" ht="11.25" customHeight="1" x14ac:dyDescent="0.2">
      <c r="A31" s="2613" t="s">
        <v>1497</v>
      </c>
      <c r="B31" s="2629" t="s">
        <v>172</v>
      </c>
      <c r="C31" s="2631" t="s">
        <v>1123</v>
      </c>
      <c r="D31" s="2607" t="s">
        <v>188</v>
      </c>
      <c r="E31" s="2669" t="s">
        <v>183</v>
      </c>
      <c r="F31" s="2698" t="s">
        <v>182</v>
      </c>
      <c r="G31" s="2619" t="s">
        <v>1641</v>
      </c>
      <c r="H31" s="2609" t="s">
        <v>1498</v>
      </c>
    </row>
    <row r="32" spans="1:14" ht="12" thickBot="1" x14ac:dyDescent="0.25">
      <c r="A32" s="2614"/>
      <c r="B32" s="2639"/>
      <c r="C32" s="2640"/>
      <c r="D32" s="2608"/>
      <c r="E32" s="2670"/>
      <c r="F32" s="2699"/>
      <c r="G32" s="2620"/>
      <c r="H32" s="2610"/>
    </row>
    <row r="33" spans="1:11" ht="12" thickBot="1" x14ac:dyDescent="0.25">
      <c r="A33" s="457">
        <f>SUM(A34:A36)</f>
        <v>281453</v>
      </c>
      <c r="B33" s="68" t="s">
        <v>178</v>
      </c>
      <c r="C33" s="69" t="s">
        <v>181</v>
      </c>
      <c r="D33" s="592" t="s">
        <v>180</v>
      </c>
      <c r="E33" s="507">
        <f>SUM(E34:E36)</f>
        <v>279453</v>
      </c>
      <c r="F33" s="114">
        <f>SUM(F34:F36)</f>
        <v>2000</v>
      </c>
      <c r="G33" s="1681">
        <f>SUM(G34:G36)</f>
        <v>297320</v>
      </c>
      <c r="H33" s="457">
        <f>SUM(H34:H36)</f>
        <v>297320</v>
      </c>
    </row>
    <row r="34" spans="1:11" ht="22.5" x14ac:dyDescent="0.2">
      <c r="A34" s="982">
        <v>31453</v>
      </c>
      <c r="B34" s="978" t="s">
        <v>179</v>
      </c>
      <c r="C34" s="979" t="s">
        <v>1124</v>
      </c>
      <c r="D34" s="980" t="s">
        <v>1125</v>
      </c>
      <c r="E34" s="748">
        <v>29453</v>
      </c>
      <c r="F34" s="981">
        <v>2000</v>
      </c>
      <c r="G34" s="1682">
        <v>32320</v>
      </c>
      <c r="H34" s="183">
        <v>32320</v>
      </c>
      <c r="K34" s="977"/>
    </row>
    <row r="35" spans="1:11" ht="22.5" x14ac:dyDescent="0.2">
      <c r="A35" s="988">
        <v>120000</v>
      </c>
      <c r="B35" s="983" t="s">
        <v>179</v>
      </c>
      <c r="C35" s="984">
        <v>689951601</v>
      </c>
      <c r="D35" s="985" t="s">
        <v>1722</v>
      </c>
      <c r="E35" s="986">
        <v>120000</v>
      </c>
      <c r="F35" s="987"/>
      <c r="G35" s="1683">
        <v>125000</v>
      </c>
      <c r="H35" s="183">
        <v>125000</v>
      </c>
    </row>
    <row r="36" spans="1:11" ht="34.5" thickBot="1" x14ac:dyDescent="0.25">
      <c r="A36" s="994">
        <v>130000</v>
      </c>
      <c r="B36" s="989" t="s">
        <v>179</v>
      </c>
      <c r="C36" s="990">
        <v>689961601</v>
      </c>
      <c r="D36" s="991" t="s">
        <v>1723</v>
      </c>
      <c r="E36" s="992">
        <v>130000</v>
      </c>
      <c r="F36" s="993"/>
      <c r="G36" s="1684">
        <v>140000</v>
      </c>
      <c r="H36" s="1925">
        <v>140000</v>
      </c>
    </row>
    <row r="37" spans="1:11" x14ac:dyDescent="0.2">
      <c r="B37" s="974"/>
      <c r="C37" s="975"/>
      <c r="D37" s="1363"/>
      <c r="E37" s="178"/>
      <c r="F37" s="178"/>
      <c r="G37" s="178"/>
      <c r="H37" s="974"/>
    </row>
    <row r="38" spans="1:11" x14ac:dyDescent="0.2">
      <c r="B38" s="974"/>
      <c r="C38" s="975"/>
      <c r="D38" s="1363"/>
      <c r="E38" s="178"/>
      <c r="F38" s="178"/>
      <c r="G38" s="178"/>
      <c r="H38" s="974"/>
    </row>
    <row r="39" spans="1:11" ht="15.75" x14ac:dyDescent="0.2">
      <c r="B39" s="132" t="s">
        <v>1126</v>
      </c>
      <c r="C39" s="132"/>
      <c r="D39" s="44"/>
      <c r="E39" s="132"/>
      <c r="F39" s="132"/>
      <c r="G39" s="132"/>
      <c r="H39" s="44"/>
    </row>
    <row r="40" spans="1:11" ht="12" thickBot="1" x14ac:dyDescent="0.25">
      <c r="B40" s="5"/>
      <c r="C40" s="5"/>
      <c r="D40" s="5"/>
      <c r="E40" s="43"/>
      <c r="F40" s="43"/>
      <c r="G40" s="810" t="s">
        <v>171</v>
      </c>
      <c r="H40" s="55"/>
    </row>
    <row r="41" spans="1:11" ht="11.25" customHeight="1" x14ac:dyDescent="0.2">
      <c r="A41" s="2613" t="s">
        <v>1497</v>
      </c>
      <c r="B41" s="2629" t="s">
        <v>172</v>
      </c>
      <c r="C41" s="2631" t="s">
        <v>1127</v>
      </c>
      <c r="D41" s="2617" t="s">
        <v>187</v>
      </c>
      <c r="E41" s="2619" t="s">
        <v>1641</v>
      </c>
      <c r="F41" s="2609" t="s">
        <v>1498</v>
      </c>
      <c r="G41" s="2621" t="s">
        <v>192</v>
      </c>
      <c r="H41" s="164"/>
    </row>
    <row r="42" spans="1:11" ht="12" thickBot="1" x14ac:dyDescent="0.25">
      <c r="A42" s="2614"/>
      <c r="B42" s="2639"/>
      <c r="C42" s="2640"/>
      <c r="D42" s="2618"/>
      <c r="E42" s="2620"/>
      <c r="F42" s="2610"/>
      <c r="G42" s="2622"/>
      <c r="H42" s="164"/>
    </row>
    <row r="43" spans="1:11" ht="12" thickBot="1" x14ac:dyDescent="0.25">
      <c r="A43" s="67">
        <f>A44+A51+A54</f>
        <v>552203.13</v>
      </c>
      <c r="B43" s="66" t="s">
        <v>178</v>
      </c>
      <c r="C43" s="70" t="s">
        <v>175</v>
      </c>
      <c r="D43" s="65" t="s">
        <v>180</v>
      </c>
      <c r="E43" s="67">
        <v>551619.18000000005</v>
      </c>
      <c r="F43" s="67">
        <f>F44+F51+F54</f>
        <v>551619.18000000005</v>
      </c>
      <c r="G43" s="78" t="s">
        <v>173</v>
      </c>
      <c r="H43" s="164"/>
    </row>
    <row r="44" spans="1:11" x14ac:dyDescent="0.2">
      <c r="A44" s="997">
        <f>SUM(A45:A50)</f>
        <v>2739.13</v>
      </c>
      <c r="B44" s="995" t="s">
        <v>179</v>
      </c>
      <c r="C44" s="996" t="s">
        <v>173</v>
      </c>
      <c r="D44" s="2190" t="s">
        <v>1128</v>
      </c>
      <c r="E44" s="1685"/>
      <c r="F44" s="998">
        <f>SUM(F45:F50)</f>
        <v>2320</v>
      </c>
      <c r="G44" s="999"/>
      <c r="H44" s="164"/>
      <c r="K44" s="1558"/>
    </row>
    <row r="45" spans="1:11" x14ac:dyDescent="0.2">
      <c r="A45" s="1002">
        <f>1500-50-250-500-50+70+455+714.13</f>
        <v>1889.13</v>
      </c>
      <c r="B45" s="1000" t="s">
        <v>190</v>
      </c>
      <c r="C45" s="1001" t="s">
        <v>1129</v>
      </c>
      <c r="D45" s="1021" t="s">
        <v>1130</v>
      </c>
      <c r="E45" s="1686"/>
      <c r="F45" s="1003">
        <v>1320</v>
      </c>
      <c r="G45" s="51"/>
      <c r="H45" s="164"/>
      <c r="K45" s="1538"/>
    </row>
    <row r="46" spans="1:11" x14ac:dyDescent="0.2">
      <c r="A46" s="1002">
        <v>50</v>
      </c>
      <c r="B46" s="1000" t="s">
        <v>190</v>
      </c>
      <c r="C46" s="1001" t="s">
        <v>1131</v>
      </c>
      <c r="D46" s="1021" t="s">
        <v>1132</v>
      </c>
      <c r="E46" s="1686"/>
      <c r="F46" s="1003">
        <v>50</v>
      </c>
      <c r="G46" s="48"/>
      <c r="H46" s="164"/>
    </row>
    <row r="47" spans="1:11" x14ac:dyDescent="0.2">
      <c r="A47" s="1002">
        <v>250</v>
      </c>
      <c r="B47" s="1000" t="s">
        <v>190</v>
      </c>
      <c r="C47" s="1001" t="s">
        <v>1966</v>
      </c>
      <c r="D47" s="1021" t="s">
        <v>1967</v>
      </c>
      <c r="E47" s="1686"/>
      <c r="F47" s="1003">
        <v>250</v>
      </c>
      <c r="G47" s="48"/>
      <c r="H47" s="164"/>
    </row>
    <row r="48" spans="1:11" x14ac:dyDescent="0.2">
      <c r="A48" s="1002">
        <v>500</v>
      </c>
      <c r="B48" s="1000" t="s">
        <v>190</v>
      </c>
      <c r="C48" s="1001" t="s">
        <v>1133</v>
      </c>
      <c r="D48" s="1021" t="s">
        <v>1134</v>
      </c>
      <c r="E48" s="1686"/>
      <c r="F48" s="1003">
        <v>500</v>
      </c>
      <c r="G48" s="48"/>
      <c r="H48" s="164"/>
    </row>
    <row r="49" spans="1:8" x14ac:dyDescent="0.2">
      <c r="A49" s="1006">
        <v>50</v>
      </c>
      <c r="B49" s="1004" t="s">
        <v>190</v>
      </c>
      <c r="C49" s="1005" t="s">
        <v>1135</v>
      </c>
      <c r="D49" s="2191" t="s">
        <v>1136</v>
      </c>
      <c r="E49" s="1686"/>
      <c r="F49" s="1003">
        <v>50</v>
      </c>
      <c r="G49" s="48"/>
      <c r="H49" s="164"/>
    </row>
    <row r="50" spans="1:8" ht="22.5" x14ac:dyDescent="0.2">
      <c r="A50" s="188">
        <v>0</v>
      </c>
      <c r="B50" s="1926" t="s">
        <v>190</v>
      </c>
      <c r="C50" s="1005" t="s">
        <v>1724</v>
      </c>
      <c r="D50" s="2192" t="s">
        <v>1725</v>
      </c>
      <c r="E50" s="1667"/>
      <c r="F50" s="190">
        <v>150</v>
      </c>
      <c r="G50" s="48"/>
      <c r="H50" s="164"/>
    </row>
    <row r="51" spans="1:8" x14ac:dyDescent="0.2">
      <c r="A51" s="1009">
        <f>SUM(A52:A53)</f>
        <v>2144</v>
      </c>
      <c r="B51" s="1007" t="s">
        <v>179</v>
      </c>
      <c r="C51" s="1008" t="s">
        <v>173</v>
      </c>
      <c r="D51" s="2193" t="s">
        <v>1137</v>
      </c>
      <c r="E51" s="1687"/>
      <c r="F51" s="1010">
        <f>SUM(F52:F53)</f>
        <v>2372</v>
      </c>
      <c r="G51" s="48"/>
      <c r="H51" s="164"/>
    </row>
    <row r="52" spans="1:8" x14ac:dyDescent="0.2">
      <c r="A52" s="1012">
        <f>60+150+200+462+900</f>
        <v>1772</v>
      </c>
      <c r="B52" s="1011" t="s">
        <v>190</v>
      </c>
      <c r="C52" s="483" t="s">
        <v>1138</v>
      </c>
      <c r="D52" s="2194" t="s">
        <v>1139</v>
      </c>
      <c r="E52" s="1686"/>
      <c r="F52" s="1003">
        <f>1500+60+150+200+462-372</f>
        <v>2000</v>
      </c>
      <c r="G52" s="51"/>
      <c r="H52" s="164"/>
    </row>
    <row r="53" spans="1:8" x14ac:dyDescent="0.2">
      <c r="A53" s="1015">
        <f>1272-900</f>
        <v>372</v>
      </c>
      <c r="B53" s="1013" t="s">
        <v>190</v>
      </c>
      <c r="C53" s="483" t="s">
        <v>1140</v>
      </c>
      <c r="D53" s="32" t="s">
        <v>1141</v>
      </c>
      <c r="E53" s="1686"/>
      <c r="F53" s="1003">
        <v>372</v>
      </c>
      <c r="G53" s="51"/>
      <c r="H53" s="164"/>
    </row>
    <row r="54" spans="1:8" x14ac:dyDescent="0.2">
      <c r="A54" s="1018">
        <f>SUM(A55:A59)</f>
        <v>547320</v>
      </c>
      <c r="B54" s="1016" t="s">
        <v>179</v>
      </c>
      <c r="C54" s="1017" t="s">
        <v>173</v>
      </c>
      <c r="D54" s="2195" t="s">
        <v>1142</v>
      </c>
      <c r="E54" s="1688">
        <f>SUM(E55:E59)</f>
        <v>539510</v>
      </c>
      <c r="F54" s="1019">
        <f>SUM(F55:F59)</f>
        <v>546927.18000000005</v>
      </c>
      <c r="G54" s="1020"/>
      <c r="H54" s="164"/>
    </row>
    <row r="55" spans="1:8" x14ac:dyDescent="0.2">
      <c r="A55" s="1002">
        <v>235000</v>
      </c>
      <c r="B55" s="1000" t="s">
        <v>190</v>
      </c>
      <c r="C55" s="1001" t="s">
        <v>1726</v>
      </c>
      <c r="D55" s="1021" t="s">
        <v>1143</v>
      </c>
      <c r="E55" s="1686">
        <v>235000</v>
      </c>
      <c r="F55" s="1003">
        <v>235000</v>
      </c>
      <c r="G55" s="51"/>
      <c r="H55" s="164"/>
    </row>
    <row r="56" spans="1:8" x14ac:dyDescent="0.2">
      <c r="A56" s="1002">
        <v>295000</v>
      </c>
      <c r="B56" s="1000" t="s">
        <v>190</v>
      </c>
      <c r="C56" s="1001" t="s">
        <v>1727</v>
      </c>
      <c r="D56" s="1021" t="s">
        <v>1144</v>
      </c>
      <c r="E56" s="1686">
        <v>295000</v>
      </c>
      <c r="F56" s="1003">
        <v>295000</v>
      </c>
      <c r="G56" s="51"/>
      <c r="H56" s="164"/>
    </row>
    <row r="57" spans="1:8" ht="22.5" x14ac:dyDescent="0.2">
      <c r="A57" s="1002">
        <v>9500</v>
      </c>
      <c r="B57" s="1000" t="s">
        <v>190</v>
      </c>
      <c r="C57" s="1001" t="s">
        <v>1728</v>
      </c>
      <c r="D57" s="1021" t="s">
        <v>1145</v>
      </c>
      <c r="E57" s="1686">
        <v>9500</v>
      </c>
      <c r="F57" s="1003">
        <v>9500</v>
      </c>
      <c r="G57" s="51"/>
      <c r="H57" s="164"/>
    </row>
    <row r="58" spans="1:8" x14ac:dyDescent="0.2">
      <c r="A58" s="1002">
        <v>10</v>
      </c>
      <c r="B58" s="1000" t="s">
        <v>190</v>
      </c>
      <c r="C58" s="1001" t="s">
        <v>1729</v>
      </c>
      <c r="D58" s="1021" t="s">
        <v>1146</v>
      </c>
      <c r="E58" s="1686">
        <v>10</v>
      </c>
      <c r="F58" s="1003">
        <v>10</v>
      </c>
      <c r="G58" s="51"/>
      <c r="H58" s="164"/>
    </row>
    <row r="59" spans="1:8" ht="12" thickBot="1" x14ac:dyDescent="0.25">
      <c r="A59" s="1024">
        <f>2100+1000+1600+3000+10+100</f>
        <v>7810</v>
      </c>
      <c r="B59" s="1022" t="s">
        <v>190</v>
      </c>
      <c r="C59" s="1023" t="s">
        <v>1730</v>
      </c>
      <c r="D59" s="2196" t="s">
        <v>1147</v>
      </c>
      <c r="E59" s="1689"/>
      <c r="F59" s="1025">
        <f>500+2000+1992.79+10+100+2100+714.39</f>
        <v>7417.18</v>
      </c>
      <c r="G59" s="158"/>
      <c r="H59" s="164"/>
    </row>
    <row r="62" spans="1:8" ht="15.75" x14ac:dyDescent="0.2">
      <c r="B62" s="132" t="s">
        <v>1148</v>
      </c>
      <c r="C62" s="132"/>
      <c r="D62" s="44"/>
      <c r="E62" s="132"/>
      <c r="F62" s="132"/>
      <c r="G62" s="132"/>
      <c r="H62" s="44"/>
    </row>
    <row r="63" spans="1:8" ht="12" thickBot="1" x14ac:dyDescent="0.25">
      <c r="B63" s="5"/>
      <c r="C63" s="5"/>
      <c r="D63" s="5"/>
      <c r="E63" s="43"/>
      <c r="F63" s="43"/>
      <c r="G63" s="2020" t="s">
        <v>171</v>
      </c>
      <c r="H63" s="55"/>
    </row>
    <row r="64" spans="1:8" ht="11.25" customHeight="1" x14ac:dyDescent="0.2">
      <c r="A64" s="2613" t="s">
        <v>1497</v>
      </c>
      <c r="B64" s="2629" t="s">
        <v>172</v>
      </c>
      <c r="C64" s="2631" t="s">
        <v>1149</v>
      </c>
      <c r="D64" s="2617" t="s">
        <v>194</v>
      </c>
      <c r="E64" s="2619" t="s">
        <v>1641</v>
      </c>
      <c r="F64" s="2609" t="s">
        <v>1498</v>
      </c>
      <c r="G64" s="2621" t="s">
        <v>192</v>
      </c>
      <c r="H64" s="164"/>
    </row>
    <row r="65" spans="1:8" ht="12" thickBot="1" x14ac:dyDescent="0.25">
      <c r="A65" s="2614"/>
      <c r="B65" s="2639"/>
      <c r="C65" s="2640"/>
      <c r="D65" s="2618"/>
      <c r="E65" s="2620"/>
      <c r="F65" s="2610"/>
      <c r="G65" s="2622"/>
      <c r="H65" s="164"/>
    </row>
    <row r="66" spans="1:8" ht="12" thickBot="1" x14ac:dyDescent="0.25">
      <c r="A66" s="67">
        <f>A67</f>
        <v>12920</v>
      </c>
      <c r="B66" s="66" t="s">
        <v>178</v>
      </c>
      <c r="C66" s="70" t="s">
        <v>175</v>
      </c>
      <c r="D66" s="65" t="s">
        <v>180</v>
      </c>
      <c r="E66" s="67">
        <v>11020</v>
      </c>
      <c r="F66" s="67">
        <f>F67</f>
        <v>11020</v>
      </c>
      <c r="G66" s="78" t="s">
        <v>173</v>
      </c>
      <c r="H66" s="164"/>
    </row>
    <row r="67" spans="1:8" x14ac:dyDescent="0.2">
      <c r="A67" s="474">
        <f>SUM(A68:A80)</f>
        <v>12920</v>
      </c>
      <c r="B67" s="471" t="s">
        <v>178</v>
      </c>
      <c r="C67" s="472" t="s">
        <v>173</v>
      </c>
      <c r="D67" s="2197" t="s">
        <v>1150</v>
      </c>
      <c r="E67" s="1673">
        <f>SUM(E68:E80)</f>
        <v>11020</v>
      </c>
      <c r="F67" s="475">
        <f>SUM(F68:F80)</f>
        <v>11020</v>
      </c>
      <c r="G67" s="51"/>
      <c r="H67" s="164"/>
    </row>
    <row r="68" spans="1:8" ht="22.5" x14ac:dyDescent="0.2">
      <c r="A68" s="468">
        <v>5000</v>
      </c>
      <c r="B68" s="465" t="s">
        <v>178</v>
      </c>
      <c r="C68" s="466" t="s">
        <v>1151</v>
      </c>
      <c r="D68" s="1184" t="s">
        <v>1152</v>
      </c>
      <c r="E68" s="1623"/>
      <c r="F68" s="469">
        <v>0</v>
      </c>
      <c r="G68" s="48"/>
      <c r="H68" s="164"/>
    </row>
    <row r="69" spans="1:8" x14ac:dyDescent="0.2">
      <c r="A69" s="468">
        <v>7500</v>
      </c>
      <c r="B69" s="465" t="s">
        <v>178</v>
      </c>
      <c r="C69" s="466" t="s">
        <v>1153</v>
      </c>
      <c r="D69" s="477" t="s">
        <v>1154</v>
      </c>
      <c r="E69" s="1623">
        <v>10600</v>
      </c>
      <c r="F69" s="469">
        <v>10600</v>
      </c>
      <c r="G69" s="51"/>
      <c r="H69" s="164"/>
    </row>
    <row r="70" spans="1:8" x14ac:dyDescent="0.2">
      <c r="A70" s="468">
        <v>420</v>
      </c>
      <c r="B70" s="465" t="s">
        <v>178</v>
      </c>
      <c r="C70" s="466" t="s">
        <v>1155</v>
      </c>
      <c r="D70" s="477" t="s">
        <v>1156</v>
      </c>
      <c r="E70" s="1623">
        <v>420</v>
      </c>
      <c r="F70" s="469">
        <v>0</v>
      </c>
      <c r="G70" s="478"/>
      <c r="H70" s="164"/>
    </row>
    <row r="71" spans="1:8" x14ac:dyDescent="0.2">
      <c r="A71" s="468"/>
      <c r="B71" s="465" t="s">
        <v>178</v>
      </c>
      <c r="C71" s="466" t="s">
        <v>1157</v>
      </c>
      <c r="D71" s="477" t="s">
        <v>1158</v>
      </c>
      <c r="E71" s="1623"/>
      <c r="F71" s="469">
        <v>10</v>
      </c>
      <c r="G71" s="51"/>
      <c r="H71" s="164"/>
    </row>
    <row r="72" spans="1:8" x14ac:dyDescent="0.2">
      <c r="A72" s="468"/>
      <c r="B72" s="465" t="s">
        <v>178</v>
      </c>
      <c r="C72" s="466" t="s">
        <v>1159</v>
      </c>
      <c r="D72" s="477" t="s">
        <v>1160</v>
      </c>
      <c r="E72" s="1623"/>
      <c r="F72" s="469">
        <v>25</v>
      </c>
      <c r="G72" s="51"/>
      <c r="H72" s="164"/>
    </row>
    <row r="73" spans="1:8" x14ac:dyDescent="0.2">
      <c r="A73" s="468"/>
      <c r="B73" s="465" t="s">
        <v>178</v>
      </c>
      <c r="C73" s="466" t="s">
        <v>1161</v>
      </c>
      <c r="D73" s="477" t="s">
        <v>1162</v>
      </c>
      <c r="E73" s="1623"/>
      <c r="F73" s="469">
        <v>10</v>
      </c>
      <c r="G73" s="51"/>
      <c r="H73" s="164"/>
    </row>
    <row r="74" spans="1:8" x14ac:dyDescent="0.2">
      <c r="A74" s="468"/>
      <c r="B74" s="465" t="s">
        <v>178</v>
      </c>
      <c r="C74" s="466" t="s">
        <v>1163</v>
      </c>
      <c r="D74" s="477" t="s">
        <v>1164</v>
      </c>
      <c r="E74" s="1623"/>
      <c r="F74" s="469">
        <v>10</v>
      </c>
      <c r="G74" s="51"/>
      <c r="H74" s="164"/>
    </row>
    <row r="75" spans="1:8" ht="22.5" x14ac:dyDescent="0.2">
      <c r="A75" s="468"/>
      <c r="B75" s="465" t="s">
        <v>178</v>
      </c>
      <c r="C75" s="466" t="s">
        <v>1165</v>
      </c>
      <c r="D75" s="477" t="s">
        <v>1166</v>
      </c>
      <c r="E75" s="1623"/>
      <c r="F75" s="469">
        <v>80</v>
      </c>
      <c r="G75" s="51"/>
      <c r="H75" s="164"/>
    </row>
    <row r="76" spans="1:8" x14ac:dyDescent="0.2">
      <c r="A76" s="468"/>
      <c r="B76" s="465" t="s">
        <v>178</v>
      </c>
      <c r="C76" s="466" t="s">
        <v>1167</v>
      </c>
      <c r="D76" s="477" t="s">
        <v>1168</v>
      </c>
      <c r="E76" s="1623"/>
      <c r="F76" s="469">
        <v>84</v>
      </c>
      <c r="G76" s="51"/>
      <c r="H76" s="164"/>
    </row>
    <row r="77" spans="1:8" x14ac:dyDescent="0.2">
      <c r="A77" s="468"/>
      <c r="B77" s="465" t="s">
        <v>178</v>
      </c>
      <c r="C77" s="466" t="s">
        <v>1169</v>
      </c>
      <c r="D77" s="477" t="s">
        <v>1170</v>
      </c>
      <c r="E77" s="1623"/>
      <c r="F77" s="469">
        <v>30</v>
      </c>
      <c r="G77" s="51"/>
      <c r="H77" s="164"/>
    </row>
    <row r="78" spans="1:8" x14ac:dyDescent="0.2">
      <c r="A78" s="468"/>
      <c r="B78" s="465" t="s">
        <v>178</v>
      </c>
      <c r="C78" s="466" t="s">
        <v>1171</v>
      </c>
      <c r="D78" s="477" t="s">
        <v>1172</v>
      </c>
      <c r="E78" s="1623"/>
      <c r="F78" s="469">
        <v>51</v>
      </c>
      <c r="G78" s="51"/>
      <c r="H78" s="164"/>
    </row>
    <row r="79" spans="1:8" x14ac:dyDescent="0.2">
      <c r="A79" s="468"/>
      <c r="B79" s="465" t="s">
        <v>178</v>
      </c>
      <c r="C79" s="466" t="s">
        <v>1173</v>
      </c>
      <c r="D79" s="477" t="s">
        <v>1174</v>
      </c>
      <c r="E79" s="1623"/>
      <c r="F79" s="469">
        <v>120</v>
      </c>
      <c r="G79" s="51"/>
      <c r="H79" s="164"/>
    </row>
    <row r="80" spans="1:8" ht="23.25" thickBot="1" x14ac:dyDescent="0.25">
      <c r="A80" s="176"/>
      <c r="B80" s="487" t="s">
        <v>178</v>
      </c>
      <c r="C80" s="488" t="s">
        <v>1175</v>
      </c>
      <c r="D80" s="2198" t="s">
        <v>1176</v>
      </c>
      <c r="E80" s="1626"/>
      <c r="F80" s="177">
        <v>0</v>
      </c>
      <c r="G80" s="76"/>
      <c r="H80" s="164"/>
    </row>
    <row r="81" spans="1:8" x14ac:dyDescent="0.2">
      <c r="B81" s="490"/>
      <c r="C81" s="491"/>
      <c r="D81" s="500"/>
      <c r="E81" s="178"/>
      <c r="F81" s="178"/>
      <c r="G81" s="178"/>
      <c r="H81" s="494"/>
    </row>
    <row r="82" spans="1:8" ht="15.75" x14ac:dyDescent="0.2">
      <c r="B82" s="132" t="s">
        <v>1177</v>
      </c>
      <c r="C82" s="132"/>
      <c r="D82" s="44"/>
      <c r="E82" s="132"/>
      <c r="F82" s="132"/>
      <c r="G82" s="132"/>
      <c r="H82" s="73"/>
    </row>
    <row r="83" spans="1:8" ht="12" thickBot="1" x14ac:dyDescent="0.25">
      <c r="B83" s="5"/>
      <c r="C83" s="5"/>
      <c r="D83" s="5"/>
      <c r="E83" s="8"/>
      <c r="F83" s="8"/>
      <c r="G83" s="8" t="s">
        <v>171</v>
      </c>
      <c r="H83" s="11"/>
    </row>
    <row r="84" spans="1:8" ht="11.25" customHeight="1" x14ac:dyDescent="0.2">
      <c r="A84" s="2613" t="s">
        <v>1497</v>
      </c>
      <c r="B84" s="2635" t="s">
        <v>177</v>
      </c>
      <c r="C84" s="2615" t="s">
        <v>1178</v>
      </c>
      <c r="D84" s="2607" t="s">
        <v>189</v>
      </c>
      <c r="E84" s="2619" t="s">
        <v>1641</v>
      </c>
      <c r="F84" s="2700" t="s">
        <v>1498</v>
      </c>
      <c r="G84" s="2611" t="s">
        <v>192</v>
      </c>
      <c r="H84" s="164"/>
    </row>
    <row r="85" spans="1:8" ht="12" thickBot="1" x14ac:dyDescent="0.25">
      <c r="A85" s="2614"/>
      <c r="B85" s="2636"/>
      <c r="C85" s="2616"/>
      <c r="D85" s="2608"/>
      <c r="E85" s="2620"/>
      <c r="F85" s="2701"/>
      <c r="G85" s="2612"/>
      <c r="H85" s="164"/>
    </row>
    <row r="86" spans="1:8" ht="12" thickBot="1" x14ac:dyDescent="0.25">
      <c r="A86" s="67">
        <f>A87</f>
        <v>87200</v>
      </c>
      <c r="B86" s="75" t="s">
        <v>178</v>
      </c>
      <c r="C86" s="66" t="s">
        <v>175</v>
      </c>
      <c r="D86" s="65" t="s">
        <v>180</v>
      </c>
      <c r="E86" s="67">
        <f>E87</f>
        <v>104000</v>
      </c>
      <c r="F86" s="67">
        <f>F87</f>
        <v>104000</v>
      </c>
      <c r="G86" s="495" t="s">
        <v>173</v>
      </c>
      <c r="H86" s="164"/>
    </row>
    <row r="87" spans="1:8" x14ac:dyDescent="0.2">
      <c r="A87" s="186">
        <f>SUM(A88:A89)</f>
        <v>87200</v>
      </c>
      <c r="B87" s="1026" t="s">
        <v>173</v>
      </c>
      <c r="C87" s="1027" t="s">
        <v>173</v>
      </c>
      <c r="D87" s="1066" t="s">
        <v>61</v>
      </c>
      <c r="E87" s="1636">
        <f>SUM(E88:E96)</f>
        <v>104000</v>
      </c>
      <c r="F87" s="1842">
        <f>SUM(F88:F96)</f>
        <v>104000</v>
      </c>
      <c r="G87" s="1843" t="s">
        <v>173</v>
      </c>
      <c r="H87" s="164"/>
    </row>
    <row r="88" spans="1:8" x14ac:dyDescent="0.2">
      <c r="A88" s="188">
        <v>200</v>
      </c>
      <c r="B88" s="1029" t="s">
        <v>178</v>
      </c>
      <c r="C88" s="1030" t="s">
        <v>1179</v>
      </c>
      <c r="D88" s="2199" t="s">
        <v>1180</v>
      </c>
      <c r="E88" s="1625">
        <v>3000</v>
      </c>
      <c r="F88" s="1844">
        <v>3000</v>
      </c>
      <c r="G88" s="1845"/>
      <c r="H88" s="164"/>
    </row>
    <row r="89" spans="1:8" ht="22.5" x14ac:dyDescent="0.2">
      <c r="A89" s="468">
        <v>87000</v>
      </c>
      <c r="B89" s="1846" t="s">
        <v>178</v>
      </c>
      <c r="C89" s="466" t="s">
        <v>1731</v>
      </c>
      <c r="D89" s="2200" t="s">
        <v>1181</v>
      </c>
      <c r="E89" s="1623">
        <v>100000</v>
      </c>
      <c r="F89" s="1847">
        <v>15566</v>
      </c>
      <c r="G89" s="497"/>
      <c r="H89" s="164"/>
    </row>
    <row r="90" spans="1:8" ht="22.5" x14ac:dyDescent="0.2">
      <c r="A90" s="174"/>
      <c r="B90" s="1846" t="s">
        <v>178</v>
      </c>
      <c r="C90" s="1206" t="s">
        <v>1732</v>
      </c>
      <c r="D90" s="2200" t="s">
        <v>1733</v>
      </c>
      <c r="E90" s="1627"/>
      <c r="F90" s="1847">
        <v>11631</v>
      </c>
      <c r="G90" s="1927"/>
      <c r="H90" s="164"/>
    </row>
    <row r="91" spans="1:8" x14ac:dyDescent="0.2">
      <c r="A91" s="174"/>
      <c r="B91" s="1846" t="s">
        <v>178</v>
      </c>
      <c r="C91" s="1206" t="s">
        <v>1734</v>
      </c>
      <c r="D91" s="2200" t="s">
        <v>1735</v>
      </c>
      <c r="E91" s="1627"/>
      <c r="F91" s="1847">
        <v>35724</v>
      </c>
      <c r="G91" s="1927"/>
      <c r="H91" s="164"/>
    </row>
    <row r="92" spans="1:8" ht="22.5" x14ac:dyDescent="0.2">
      <c r="A92" s="174"/>
      <c r="B92" s="1846" t="s">
        <v>178</v>
      </c>
      <c r="C92" s="1206" t="s">
        <v>1736</v>
      </c>
      <c r="D92" s="2200" t="s">
        <v>1737</v>
      </c>
      <c r="E92" s="1627"/>
      <c r="F92" s="1847">
        <v>24280</v>
      </c>
      <c r="G92" s="1927"/>
      <c r="H92" s="164"/>
    </row>
    <row r="93" spans="1:8" ht="22.5" x14ac:dyDescent="0.2">
      <c r="A93" s="174"/>
      <c r="B93" s="1928" t="s">
        <v>178</v>
      </c>
      <c r="C93" s="1206" t="s">
        <v>1738</v>
      </c>
      <c r="D93" s="2201" t="s">
        <v>1739</v>
      </c>
      <c r="E93" s="1627"/>
      <c r="F93" s="1929">
        <v>3371</v>
      </c>
      <c r="G93" s="1927"/>
      <c r="H93" s="1538"/>
    </row>
    <row r="94" spans="1:8" ht="22.5" x14ac:dyDescent="0.2">
      <c r="A94" s="174"/>
      <c r="B94" s="1928" t="s">
        <v>178</v>
      </c>
      <c r="C94" s="1206" t="s">
        <v>1740</v>
      </c>
      <c r="D94" s="2201" t="s">
        <v>1741</v>
      </c>
      <c r="E94" s="1627"/>
      <c r="F94" s="1929">
        <v>8339</v>
      </c>
      <c r="G94" s="1927"/>
      <c r="H94" s="164"/>
    </row>
    <row r="95" spans="1:8" x14ac:dyDescent="0.2">
      <c r="A95" s="174"/>
      <c r="B95" s="1928" t="s">
        <v>178</v>
      </c>
      <c r="C95" s="1206" t="s">
        <v>1742</v>
      </c>
      <c r="D95" s="2201" t="s">
        <v>1743</v>
      </c>
      <c r="E95" s="1627"/>
      <c r="F95" s="1929">
        <v>1089</v>
      </c>
      <c r="G95" s="1927"/>
      <c r="H95" s="164"/>
    </row>
    <row r="96" spans="1:8" ht="12" thickBot="1" x14ac:dyDescent="0.25">
      <c r="A96" s="176">
        <v>0</v>
      </c>
      <c r="B96" s="1848" t="s">
        <v>178</v>
      </c>
      <c r="C96" s="1930" t="s">
        <v>1744</v>
      </c>
      <c r="D96" s="1037" t="s">
        <v>1635</v>
      </c>
      <c r="E96" s="1626">
        <v>1000</v>
      </c>
      <c r="F96" s="1849">
        <v>1000</v>
      </c>
      <c r="G96" s="1850"/>
    </row>
    <row r="98" spans="1:8" ht="15.75" x14ac:dyDescent="0.2">
      <c r="B98" s="132" t="s">
        <v>1182</v>
      </c>
      <c r="C98" s="132"/>
      <c r="D98" s="44"/>
      <c r="E98" s="132"/>
      <c r="F98" s="132"/>
      <c r="G98" s="132"/>
      <c r="H98" s="77"/>
    </row>
    <row r="99" spans="1:8" ht="12" thickBot="1" x14ac:dyDescent="0.25">
      <c r="B99" s="5"/>
      <c r="C99" s="7"/>
      <c r="D99" s="5"/>
      <c r="E99" s="43"/>
      <c r="F99" s="43"/>
      <c r="G99" s="810" t="s">
        <v>171</v>
      </c>
      <c r="H99" s="81"/>
    </row>
    <row r="100" spans="1:8" ht="11.25" customHeight="1" x14ac:dyDescent="0.2">
      <c r="A100" s="2613" t="s">
        <v>1497</v>
      </c>
      <c r="B100" s="2635" t="s">
        <v>177</v>
      </c>
      <c r="C100" s="2663" t="s">
        <v>1183</v>
      </c>
      <c r="D100" s="2607" t="s">
        <v>151</v>
      </c>
      <c r="E100" s="2619" t="s">
        <v>1641</v>
      </c>
      <c r="F100" s="2609" t="s">
        <v>1498</v>
      </c>
      <c r="G100" s="2621" t="s">
        <v>192</v>
      </c>
      <c r="H100" s="164"/>
    </row>
    <row r="101" spans="1:8" ht="12" thickBot="1" x14ac:dyDescent="0.25">
      <c r="A101" s="2614"/>
      <c r="B101" s="2636"/>
      <c r="C101" s="2664"/>
      <c r="D101" s="2608"/>
      <c r="E101" s="2620"/>
      <c r="F101" s="2610"/>
      <c r="G101" s="2622"/>
      <c r="H101" s="164"/>
    </row>
    <row r="102" spans="1:8" ht="12" thickBot="1" x14ac:dyDescent="0.25">
      <c r="A102" s="67">
        <f>SUM(A103:A105)</f>
        <v>6977.5</v>
      </c>
      <c r="B102" s="75" t="s">
        <v>178</v>
      </c>
      <c r="C102" s="70" t="s">
        <v>175</v>
      </c>
      <c r="D102" s="66" t="s">
        <v>180</v>
      </c>
      <c r="E102" s="67">
        <f>SUM(E103:E105)</f>
        <v>44977.5</v>
      </c>
      <c r="F102" s="67">
        <f>SUM(F103:F105)</f>
        <v>44977.5</v>
      </c>
      <c r="G102" s="64" t="s">
        <v>173</v>
      </c>
      <c r="H102" s="164"/>
    </row>
    <row r="103" spans="1:8" ht="22.5" x14ac:dyDescent="0.2">
      <c r="A103" s="846">
        <v>6500</v>
      </c>
      <c r="B103" s="1033" t="s">
        <v>178</v>
      </c>
      <c r="C103" s="1030" t="s">
        <v>1745</v>
      </c>
      <c r="D103" s="1034" t="s">
        <v>1184</v>
      </c>
      <c r="E103" s="1691">
        <v>14500</v>
      </c>
      <c r="F103" s="1035">
        <v>14500</v>
      </c>
      <c r="G103" s="74"/>
      <c r="H103" s="164"/>
    </row>
    <row r="104" spans="1:8" ht="22.5" x14ac:dyDescent="0.2">
      <c r="A104" s="1471">
        <v>0</v>
      </c>
      <c r="B104" s="939" t="s">
        <v>178</v>
      </c>
      <c r="C104" s="1851" t="s">
        <v>1745</v>
      </c>
      <c r="D104" s="22" t="s">
        <v>1636</v>
      </c>
      <c r="E104" s="1805">
        <v>30000</v>
      </c>
      <c r="F104" s="1852">
        <v>30000</v>
      </c>
      <c r="G104" s="1853"/>
      <c r="H104" s="164"/>
    </row>
    <row r="105" spans="1:8" ht="45.75" thickBot="1" x14ac:dyDescent="0.25">
      <c r="A105" s="1931">
        <v>477.5</v>
      </c>
      <c r="B105" s="1036" t="s">
        <v>178</v>
      </c>
      <c r="C105" s="1031" t="s">
        <v>1746</v>
      </c>
      <c r="D105" s="1854" t="s">
        <v>1637</v>
      </c>
      <c r="E105" s="1692">
        <v>477.5</v>
      </c>
      <c r="F105" s="1038">
        <v>477.5</v>
      </c>
      <c r="G105" s="61"/>
      <c r="H105" s="164"/>
    </row>
    <row r="106" spans="1:8" x14ac:dyDescent="0.2">
      <c r="A106" s="1469"/>
      <c r="B106" s="1855"/>
      <c r="C106" s="1855"/>
      <c r="D106" s="1137"/>
      <c r="E106" s="1812"/>
      <c r="F106" s="1812"/>
      <c r="G106" s="786"/>
      <c r="H106" s="976"/>
    </row>
    <row r="107" spans="1:8" ht="15.75" x14ac:dyDescent="0.2">
      <c r="B107" s="1385" t="s">
        <v>1185</v>
      </c>
      <c r="C107" s="1385"/>
      <c r="D107" s="2202"/>
      <c r="E107" s="1385"/>
      <c r="F107" s="1385"/>
      <c r="G107" s="1385"/>
      <c r="H107" s="1039"/>
    </row>
    <row r="108" spans="1:8" ht="12.75" customHeight="1" thickBot="1" x14ac:dyDescent="0.25">
      <c r="B108" s="171"/>
      <c r="C108" s="171"/>
      <c r="D108" s="2187"/>
      <c r="E108" s="191"/>
      <c r="F108" s="191"/>
      <c r="G108" s="575" t="s">
        <v>171</v>
      </c>
      <c r="H108" s="967"/>
    </row>
    <row r="109" spans="1:8" ht="11.25" customHeight="1" x14ac:dyDescent="0.2">
      <c r="A109" s="2613" t="s">
        <v>1497</v>
      </c>
      <c r="B109" s="2652" t="s">
        <v>172</v>
      </c>
      <c r="C109" s="2631" t="s">
        <v>1186</v>
      </c>
      <c r="D109" s="2607" t="s">
        <v>193</v>
      </c>
      <c r="E109" s="2619" t="s">
        <v>1641</v>
      </c>
      <c r="F109" s="2609" t="s">
        <v>1498</v>
      </c>
      <c r="G109" s="2611" t="s">
        <v>192</v>
      </c>
      <c r="H109" s="164"/>
    </row>
    <row r="110" spans="1:8" ht="12" thickBot="1" x14ac:dyDescent="0.25">
      <c r="A110" s="2614"/>
      <c r="B110" s="2662"/>
      <c r="C110" s="2640"/>
      <c r="D110" s="2608"/>
      <c r="E110" s="2620"/>
      <c r="F110" s="2610"/>
      <c r="G110" s="2612"/>
      <c r="H110" s="164"/>
    </row>
    <row r="111" spans="1:8" ht="12" thickBot="1" x14ac:dyDescent="0.25">
      <c r="A111" s="29">
        <f>A112</f>
        <v>5000</v>
      </c>
      <c r="B111" s="953" t="s">
        <v>174</v>
      </c>
      <c r="C111" s="117" t="s">
        <v>175</v>
      </c>
      <c r="D111" s="60" t="s">
        <v>204</v>
      </c>
      <c r="E111" s="34">
        <f>E112</f>
        <v>5000</v>
      </c>
      <c r="F111" s="29">
        <f>F112</f>
        <v>5000</v>
      </c>
      <c r="G111" s="123" t="s">
        <v>173</v>
      </c>
      <c r="H111" s="164"/>
    </row>
    <row r="112" spans="1:8" x14ac:dyDescent="0.2">
      <c r="A112" s="93">
        <f>SUM(A113:A115)</f>
        <v>5000</v>
      </c>
      <c r="B112" s="126" t="s">
        <v>178</v>
      </c>
      <c r="C112" s="126" t="s">
        <v>173</v>
      </c>
      <c r="D112" s="127" t="s">
        <v>1187</v>
      </c>
      <c r="E112" s="1693">
        <f>SUM(E113:E115)</f>
        <v>5000</v>
      </c>
      <c r="F112" s="577">
        <f>SUM(F113:F115)</f>
        <v>5000</v>
      </c>
      <c r="G112" s="105"/>
      <c r="H112" s="164"/>
    </row>
    <row r="113" spans="1:8" ht="22.5" x14ac:dyDescent="0.2">
      <c r="A113" s="95">
        <v>3800</v>
      </c>
      <c r="B113" s="579" t="s">
        <v>178</v>
      </c>
      <c r="C113" s="1040">
        <v>60100000000</v>
      </c>
      <c r="D113" s="848" t="s">
        <v>1493</v>
      </c>
      <c r="E113" s="1683">
        <v>3800</v>
      </c>
      <c r="F113" s="99">
        <v>3800</v>
      </c>
      <c r="G113" s="106"/>
      <c r="H113" s="164"/>
    </row>
    <row r="114" spans="1:8" x14ac:dyDescent="0.2">
      <c r="A114" s="95">
        <v>1200</v>
      </c>
      <c r="B114" s="579" t="s">
        <v>178</v>
      </c>
      <c r="C114" s="1040">
        <v>60300000000</v>
      </c>
      <c r="D114" s="848" t="s">
        <v>1494</v>
      </c>
      <c r="E114" s="1683">
        <v>1200</v>
      </c>
      <c r="F114" s="99">
        <v>1200</v>
      </c>
      <c r="G114" s="106"/>
      <c r="H114" s="164"/>
    </row>
    <row r="115" spans="1:8" ht="12" thickBot="1" x14ac:dyDescent="0.25">
      <c r="A115" s="638"/>
      <c r="B115" s="1042" t="s">
        <v>178</v>
      </c>
      <c r="C115" s="1043">
        <v>60400000000</v>
      </c>
      <c r="D115" s="2203" t="s">
        <v>1495</v>
      </c>
      <c r="E115" s="1684"/>
      <c r="F115" s="382">
        <v>0</v>
      </c>
      <c r="G115" s="680"/>
      <c r="H115" s="164"/>
    </row>
    <row r="116" spans="1:8" ht="12.75" customHeight="1" x14ac:dyDescent="0.2">
      <c r="B116" s="164"/>
      <c r="H116" s="164"/>
    </row>
    <row r="117" spans="1:8" x14ac:dyDescent="0.2">
      <c r="H117" s="164"/>
    </row>
    <row r="118" spans="1:8" x14ac:dyDescent="0.2">
      <c r="H118" s="164"/>
    </row>
    <row r="119" spans="1:8" x14ac:dyDescent="0.2">
      <c r="A119" s="2703"/>
      <c r="B119" s="2703"/>
      <c r="C119" s="2703"/>
      <c r="D119" s="2204"/>
      <c r="G119" s="1932"/>
      <c r="H119" s="164"/>
    </row>
    <row r="120" spans="1:8" x14ac:dyDescent="0.2">
      <c r="A120" s="1933"/>
      <c r="B120" s="1933"/>
      <c r="D120" s="2204"/>
      <c r="G120" s="13"/>
      <c r="H120" s="164"/>
    </row>
    <row r="121" spans="1:8" x14ac:dyDescent="0.2">
      <c r="A121" s="2703"/>
      <c r="B121" s="2703"/>
      <c r="C121" s="2703"/>
      <c r="D121" s="2204"/>
      <c r="G121" s="1932"/>
      <c r="H121" s="164"/>
    </row>
    <row r="122" spans="1:8" x14ac:dyDescent="0.2">
      <c r="D122" s="2204"/>
      <c r="G122" s="13"/>
      <c r="H122" s="164"/>
    </row>
    <row r="123" spans="1:8" x14ac:dyDescent="0.2">
      <c r="A123" s="2703"/>
      <c r="B123" s="2703"/>
      <c r="C123" s="2703"/>
      <c r="D123" s="2204"/>
      <c r="G123" s="1932"/>
      <c r="H123" s="164"/>
    </row>
  </sheetData>
  <mergeCells count="61">
    <mergeCell ref="K7:K8"/>
    <mergeCell ref="A119:C119"/>
    <mergeCell ref="A121:C121"/>
    <mergeCell ref="A123:C123"/>
    <mergeCell ref="A109:A110"/>
    <mergeCell ref="B109:B110"/>
    <mergeCell ref="C109:C110"/>
    <mergeCell ref="D109:D110"/>
    <mergeCell ref="E109:E110"/>
    <mergeCell ref="F109:F110"/>
    <mergeCell ref="G109:G110"/>
    <mergeCell ref="A100:A101"/>
    <mergeCell ref="B100:B101"/>
    <mergeCell ref="C100:C101"/>
    <mergeCell ref="D100:D101"/>
    <mergeCell ref="E100:E101"/>
    <mergeCell ref="F100:F101"/>
    <mergeCell ref="G100:G101"/>
    <mergeCell ref="G64:G65"/>
    <mergeCell ref="A84:A85"/>
    <mergeCell ref="B84:B85"/>
    <mergeCell ref="C84:C85"/>
    <mergeCell ref="D84:D85"/>
    <mergeCell ref="E84:E85"/>
    <mergeCell ref="F84:F85"/>
    <mergeCell ref="G84:G85"/>
    <mergeCell ref="A64:A65"/>
    <mergeCell ref="B64:B65"/>
    <mergeCell ref="C64:C65"/>
    <mergeCell ref="D64:D65"/>
    <mergeCell ref="E64:E65"/>
    <mergeCell ref="F64:F65"/>
    <mergeCell ref="H31:H32"/>
    <mergeCell ref="A41:A42"/>
    <mergeCell ref="B41:B42"/>
    <mergeCell ref="C41:C42"/>
    <mergeCell ref="D41:D42"/>
    <mergeCell ref="E41:E42"/>
    <mergeCell ref="F41:F42"/>
    <mergeCell ref="G41:G42"/>
    <mergeCell ref="G22:G23"/>
    <mergeCell ref="A31:A32"/>
    <mergeCell ref="B31:B32"/>
    <mergeCell ref="C31:C32"/>
    <mergeCell ref="D31:D32"/>
    <mergeCell ref="E31:E32"/>
    <mergeCell ref="F31:F32"/>
    <mergeCell ref="G31:G32"/>
    <mergeCell ref="A22:A23"/>
    <mergeCell ref="B22:B23"/>
    <mergeCell ref="C22:C23"/>
    <mergeCell ref="D22:D23"/>
    <mergeCell ref="E22:E23"/>
    <mergeCell ref="F22:F23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3" orientation="portrait" r:id="rId1"/>
  <headerFooter alignWithMargins="0"/>
  <rowBreaks count="1" manualBreakCount="1">
    <brk id="61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9"/>
  <sheetViews>
    <sheetView zoomScaleNormal="100" workbookViewId="0">
      <selection activeCell="A2" sqref="A2:H2"/>
    </sheetView>
  </sheetViews>
  <sheetFormatPr defaultRowHeight="12.75" x14ac:dyDescent="0.2"/>
  <cols>
    <col min="1" max="1" width="6.85546875" style="315" bestFit="1" customWidth="1"/>
    <col min="2" max="2" width="3.7109375" style="315" customWidth="1"/>
    <col min="3" max="3" width="5.42578125" style="315" customWidth="1"/>
    <col min="4" max="4" width="2" style="315" bestFit="1" customWidth="1"/>
    <col min="5" max="5" width="5.42578125" style="315" customWidth="1"/>
    <col min="6" max="6" width="20.7109375" style="315" customWidth="1"/>
    <col min="7" max="7" width="20.85546875" style="315" customWidth="1"/>
    <col min="8" max="8" width="12.7109375" style="315" customWidth="1"/>
    <col min="9" max="16384" width="9.140625" style="315"/>
  </cols>
  <sheetData>
    <row r="1" spans="1:8" x14ac:dyDescent="0.2">
      <c r="H1" s="1571"/>
    </row>
    <row r="2" spans="1:8" s="12" customFormat="1" ht="18" customHeight="1" x14ac:dyDescent="0.25">
      <c r="A2" s="2548" t="s">
        <v>1640</v>
      </c>
      <c r="B2" s="2548"/>
      <c r="C2" s="2548"/>
      <c r="D2" s="2548"/>
      <c r="E2" s="2548"/>
      <c r="F2" s="2548"/>
      <c r="G2" s="2548"/>
      <c r="H2" s="2548"/>
    </row>
    <row r="4" spans="1:8" ht="15.75" x14ac:dyDescent="0.25">
      <c r="A4" s="2675" t="s">
        <v>1579</v>
      </c>
      <c r="B4" s="2675"/>
      <c r="C4" s="2675"/>
      <c r="D4" s="2675"/>
      <c r="E4" s="2675"/>
      <c r="F4" s="2675"/>
      <c r="G4" s="2675"/>
      <c r="H4" s="2675"/>
    </row>
    <row r="5" spans="1:8" ht="15.75" x14ac:dyDescent="0.25">
      <c r="A5" s="1572"/>
      <c r="B5" s="1572"/>
      <c r="C5" s="1572"/>
      <c r="D5" s="1572"/>
      <c r="E5" s="1572"/>
      <c r="F5" s="1572"/>
      <c r="G5" s="1572"/>
      <c r="H5" s="1572"/>
    </row>
    <row r="6" spans="1:8" ht="15.75" x14ac:dyDescent="0.25">
      <c r="A6" s="2573" t="s">
        <v>1548</v>
      </c>
      <c r="B6" s="2573"/>
      <c r="C6" s="2573"/>
      <c r="D6" s="2573"/>
      <c r="E6" s="2573"/>
      <c r="F6" s="2573"/>
      <c r="G6" s="2573"/>
      <c r="H6" s="2573"/>
    </row>
    <row r="7" spans="1:8" s="331" customFormat="1" ht="15.75" x14ac:dyDescent="0.25">
      <c r="A7" s="85"/>
      <c r="B7" s="85"/>
      <c r="C7" s="85"/>
      <c r="D7" s="85"/>
      <c r="E7" s="85"/>
      <c r="F7" s="85"/>
      <c r="G7" s="85"/>
      <c r="H7" s="85"/>
    </row>
    <row r="8" spans="1:8" s="331" customFormat="1" ht="15.75" x14ac:dyDescent="0.25">
      <c r="A8" s="85"/>
      <c r="B8" s="85"/>
      <c r="C8" s="85"/>
      <c r="D8" s="85"/>
      <c r="E8" s="85"/>
      <c r="F8" s="85"/>
      <c r="G8" s="85"/>
      <c r="H8" s="85"/>
    </row>
    <row r="9" spans="1:8" ht="12.75" customHeight="1" thickBot="1" x14ac:dyDescent="0.25">
      <c r="B9" s="316"/>
      <c r="C9" s="317"/>
      <c r="D9" s="317"/>
      <c r="E9" s="317"/>
      <c r="F9" s="317"/>
      <c r="G9" s="317"/>
      <c r="H9" s="2062" t="s">
        <v>191</v>
      </c>
    </row>
    <row r="10" spans="1:8" ht="13.5" thickBot="1" x14ac:dyDescent="0.25">
      <c r="A10" s="1672" t="s">
        <v>1497</v>
      </c>
      <c r="B10" s="2562" t="s">
        <v>18</v>
      </c>
      <c r="C10" s="2563"/>
      <c r="D10" s="2563"/>
      <c r="E10" s="2564"/>
      <c r="F10" s="2563" t="s">
        <v>16</v>
      </c>
      <c r="G10" s="2564"/>
      <c r="H10" s="2404" t="s">
        <v>1498</v>
      </c>
    </row>
    <row r="11" spans="1:8" ht="13.5" thickBot="1" x14ac:dyDescent="0.25">
      <c r="A11" s="321">
        <v>0</v>
      </c>
      <c r="B11" s="370" t="s">
        <v>178</v>
      </c>
      <c r="C11" s="345" t="s">
        <v>17</v>
      </c>
      <c r="D11" s="346" t="s">
        <v>185</v>
      </c>
      <c r="E11" s="371" t="s">
        <v>186</v>
      </c>
      <c r="F11" s="2704" t="s">
        <v>453</v>
      </c>
      <c r="G11" s="2704"/>
      <c r="H11" s="321">
        <v>0</v>
      </c>
    </row>
    <row r="12" spans="1:8" ht="13.5" thickBot="1" x14ac:dyDescent="0.25">
      <c r="A12" s="1694">
        <v>0</v>
      </c>
      <c r="B12" s="1582" t="s">
        <v>179</v>
      </c>
      <c r="C12" s="1583">
        <v>1601</v>
      </c>
      <c r="D12" s="1584" t="s">
        <v>173</v>
      </c>
      <c r="E12" s="1585">
        <v>2122</v>
      </c>
      <c r="F12" s="2705" t="s">
        <v>454</v>
      </c>
      <c r="G12" s="2706"/>
      <c r="H12" s="2406">
        <v>0</v>
      </c>
    </row>
    <row r="15" spans="1:8" x14ac:dyDescent="0.2">
      <c r="A15" s="2682"/>
      <c r="B15" s="2682"/>
      <c r="C15" s="2682"/>
      <c r="D15" s="2683"/>
      <c r="E15" s="2683"/>
      <c r="F15" s="2683"/>
      <c r="G15" s="12"/>
    </row>
    <row r="16" spans="1:8" x14ac:dyDescent="0.2">
      <c r="A16" s="1581"/>
      <c r="B16" s="1581"/>
      <c r="C16" s="12"/>
      <c r="D16" s="12"/>
      <c r="E16" s="12"/>
      <c r="G16" s="12"/>
    </row>
    <row r="17" spans="1:7" x14ac:dyDescent="0.2">
      <c r="A17" s="2682"/>
      <c r="B17" s="2682"/>
      <c r="C17" s="2682"/>
      <c r="D17" s="2683"/>
      <c r="E17" s="2683"/>
      <c r="F17" s="2683"/>
      <c r="G17" s="12"/>
    </row>
    <row r="18" spans="1:7" x14ac:dyDescent="0.2">
      <c r="A18" s="12"/>
      <c r="B18" s="13"/>
      <c r="C18" s="12"/>
      <c r="D18" s="12"/>
      <c r="E18" s="12"/>
      <c r="G18" s="12"/>
    </row>
    <row r="19" spans="1:7" x14ac:dyDescent="0.2">
      <c r="A19" s="2682"/>
      <c r="B19" s="2682"/>
      <c r="C19" s="2682"/>
      <c r="D19" s="2683"/>
      <c r="E19" s="2683"/>
      <c r="F19" s="2683"/>
      <c r="G19" s="12"/>
    </row>
  </sheetData>
  <mergeCells count="13">
    <mergeCell ref="A19:C19"/>
    <mergeCell ref="D19:F19"/>
    <mergeCell ref="A2:H2"/>
    <mergeCell ref="A4:H4"/>
    <mergeCell ref="A6:H6"/>
    <mergeCell ref="B10:E10"/>
    <mergeCell ref="F10:G10"/>
    <mergeCell ref="F11:G11"/>
    <mergeCell ref="F12:G12"/>
    <mergeCell ref="A15:C15"/>
    <mergeCell ref="D15:F15"/>
    <mergeCell ref="A17:C17"/>
    <mergeCell ref="D17:F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2"/>
  <sheetViews>
    <sheetView zoomScaleNormal="100" zoomScaleSheetLayoutView="75" workbookViewId="0">
      <selection sqref="A1:G1"/>
    </sheetView>
  </sheetViews>
  <sheetFormatPr defaultRowHeight="11.25" x14ac:dyDescent="0.2"/>
  <cols>
    <col min="1" max="1" width="7.5703125" style="12" customWidth="1"/>
    <col min="2" max="2" width="3.5703125" style="13" customWidth="1"/>
    <col min="3" max="3" width="10.85546875" style="12" customWidth="1"/>
    <col min="4" max="4" width="36.85546875" style="12" customWidth="1"/>
    <col min="5" max="5" width="12.42578125" style="12" customWidth="1"/>
    <col min="6" max="6" width="12" style="12" customWidth="1"/>
    <col min="7" max="7" width="11.85546875" style="12" customWidth="1"/>
    <col min="8" max="8" width="12.140625" style="13" customWidth="1"/>
    <col min="9" max="9" width="8.5703125" style="12" customWidth="1"/>
    <col min="10" max="10" width="9.140625" style="12"/>
    <col min="11" max="11" width="11.42578125" style="12" customWidth="1"/>
    <col min="12" max="16384" width="9.140625" style="12"/>
  </cols>
  <sheetData>
    <row r="1" spans="1:1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1621"/>
      <c r="J1" s="148"/>
    </row>
    <row r="2" spans="1:12" ht="12.75" customHeight="1" x14ac:dyDescent="0.25">
      <c r="F2" s="148"/>
      <c r="G2" s="148"/>
      <c r="H2" s="1542"/>
      <c r="I2" s="1621"/>
      <c r="J2" s="148"/>
    </row>
    <row r="3" spans="1:12" s="1" customFormat="1" ht="15.75" customHeight="1" x14ac:dyDescent="0.25">
      <c r="A3" s="2573" t="s">
        <v>550</v>
      </c>
      <c r="B3" s="2573"/>
      <c r="C3" s="2573"/>
      <c r="D3" s="2573"/>
      <c r="E3" s="2573"/>
      <c r="F3" s="2573"/>
      <c r="G3" s="2573"/>
      <c r="H3" s="1387"/>
      <c r="I3" s="1621"/>
      <c r="J3" s="1388"/>
    </row>
    <row r="4" spans="1:12" s="1" customFormat="1" ht="15.75" customHeight="1" x14ac:dyDescent="0.25">
      <c r="B4" s="85"/>
      <c r="C4" s="85"/>
      <c r="D4" s="85"/>
      <c r="E4" s="2248"/>
      <c r="F4" s="85"/>
      <c r="G4" s="85"/>
      <c r="H4" s="85"/>
      <c r="I4" s="1621"/>
      <c r="J4" s="1388"/>
    </row>
    <row r="5" spans="1:1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  <c r="K5" s="1540"/>
    </row>
    <row r="6" spans="1:12" s="6" customFormat="1" ht="12.75" thickBot="1" x14ac:dyDescent="0.25">
      <c r="B6" s="5"/>
      <c r="C6" s="5"/>
      <c r="D6" s="5"/>
      <c r="E6" s="8" t="s">
        <v>171</v>
      </c>
      <c r="F6" s="810"/>
      <c r="G6" s="11"/>
      <c r="K6" s="2066"/>
    </row>
    <row r="7" spans="1:12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J7" s="9"/>
      <c r="K7" s="2702"/>
      <c r="L7" s="9"/>
    </row>
    <row r="8" spans="1:12" s="6" customFormat="1" ht="12.75" customHeight="1" thickBot="1" x14ac:dyDescent="0.25">
      <c r="B8" s="2604"/>
      <c r="C8" s="2606"/>
      <c r="D8" s="2575"/>
      <c r="E8" s="2610"/>
      <c r="F8" s="1567"/>
      <c r="K8" s="2702"/>
    </row>
    <row r="9" spans="1:12" s="6" customFormat="1" ht="12.75" customHeight="1" thickBot="1" x14ac:dyDescent="0.25">
      <c r="B9" s="86"/>
      <c r="C9" s="72" t="s">
        <v>2</v>
      </c>
      <c r="D9" s="65" t="s">
        <v>11</v>
      </c>
      <c r="E9" s="67">
        <f>SUM(E10:E15)</f>
        <v>129717.5</v>
      </c>
      <c r="F9" s="80"/>
      <c r="K9" s="80"/>
    </row>
    <row r="10" spans="1:12" s="6" customFormat="1" ht="12.75" customHeight="1" x14ac:dyDescent="0.2">
      <c r="B10" s="86"/>
      <c r="C10" s="101" t="s">
        <v>207</v>
      </c>
      <c r="D10" s="102" t="s">
        <v>1445</v>
      </c>
      <c r="E10" s="166">
        <f>F22</f>
        <v>200</v>
      </c>
      <c r="F10" s="1558"/>
      <c r="K10" s="1558"/>
    </row>
    <row r="11" spans="1:12" s="14" customFormat="1" ht="12.75" customHeight="1" x14ac:dyDescent="0.2">
      <c r="B11" s="84"/>
      <c r="C11" s="87" t="s">
        <v>3</v>
      </c>
      <c r="D11" s="36" t="s">
        <v>8</v>
      </c>
      <c r="E11" s="452">
        <f>H31</f>
        <v>105543</v>
      </c>
      <c r="F11" s="83"/>
      <c r="K11" s="83"/>
    </row>
    <row r="12" spans="1:12" s="14" customFormat="1" ht="12.75" customHeight="1" x14ac:dyDescent="0.2">
      <c r="B12" s="84"/>
      <c r="C12" s="88" t="s">
        <v>4</v>
      </c>
      <c r="D12" s="35" t="s">
        <v>9</v>
      </c>
      <c r="E12" s="453">
        <f>F43</f>
        <v>4187.1900000000005</v>
      </c>
      <c r="F12" s="83"/>
      <c r="G12" s="47"/>
      <c r="K12" s="83"/>
    </row>
    <row r="13" spans="1:12" s="14" customFormat="1" ht="12.75" customHeight="1" x14ac:dyDescent="0.2">
      <c r="B13" s="84"/>
      <c r="C13" s="88" t="s">
        <v>5</v>
      </c>
      <c r="D13" s="35" t="s">
        <v>10</v>
      </c>
      <c r="E13" s="452">
        <f>F63</f>
        <v>9926</v>
      </c>
      <c r="F13" s="83"/>
      <c r="K13" s="83"/>
    </row>
    <row r="14" spans="1:12" s="14" customFormat="1" ht="12.75" customHeight="1" x14ac:dyDescent="0.2">
      <c r="B14" s="84"/>
      <c r="C14" s="963" t="s">
        <v>7</v>
      </c>
      <c r="D14" s="964" t="s">
        <v>13</v>
      </c>
      <c r="E14" s="169">
        <f>F110</f>
        <v>4361.3099999999995</v>
      </c>
      <c r="F14" s="1653"/>
      <c r="K14" s="1653"/>
    </row>
    <row r="15" spans="1:12" s="14" customFormat="1" ht="12.75" customHeight="1" thickBot="1" x14ac:dyDescent="0.25">
      <c r="B15" s="84"/>
      <c r="C15" s="91" t="s">
        <v>195</v>
      </c>
      <c r="D15" s="92" t="s">
        <v>227</v>
      </c>
      <c r="E15" s="455">
        <f>F125</f>
        <v>5500</v>
      </c>
      <c r="F15" s="1548"/>
      <c r="K15" s="1548"/>
    </row>
    <row r="16" spans="1:12" s="1" customFormat="1" ht="12.75" customHeight="1" x14ac:dyDescent="0.25">
      <c r="B16" s="3"/>
      <c r="C16" s="2"/>
      <c r="D16" s="2"/>
      <c r="E16" s="2252"/>
      <c r="F16" s="2"/>
      <c r="G16" s="2"/>
      <c r="H16" s="52"/>
      <c r="K16" s="2067"/>
    </row>
    <row r="17" spans="1:11" ht="12.75" customHeight="1" x14ac:dyDescent="0.2">
      <c r="K17" s="2068"/>
    </row>
    <row r="18" spans="1:11" s="164" customFormat="1" ht="19.5" customHeight="1" x14ac:dyDescent="0.2">
      <c r="B18" s="132" t="s">
        <v>1572</v>
      </c>
      <c r="C18" s="132"/>
      <c r="D18" s="132"/>
      <c r="E18" s="2249"/>
      <c r="F18" s="132"/>
      <c r="G18" s="132"/>
      <c r="H18" s="132"/>
      <c r="K18" s="1541"/>
    </row>
    <row r="19" spans="1:11" s="164" customFormat="1" ht="12" customHeight="1" thickBot="1" x14ac:dyDescent="0.25">
      <c r="B19" s="5"/>
      <c r="C19" s="5"/>
      <c r="D19" s="5"/>
      <c r="E19" s="8"/>
      <c r="F19" s="8"/>
      <c r="G19" s="8" t="s">
        <v>171</v>
      </c>
      <c r="H19" s="11"/>
    </row>
    <row r="20" spans="1:11" s="164" customFormat="1" ht="12.75" customHeight="1" x14ac:dyDescent="0.2">
      <c r="A20" s="2613" t="s">
        <v>1497</v>
      </c>
      <c r="B20" s="2635" t="s">
        <v>177</v>
      </c>
      <c r="C20" s="2615" t="s">
        <v>1551</v>
      </c>
      <c r="D20" s="2574" t="s">
        <v>1359</v>
      </c>
      <c r="E20" s="2619" t="s">
        <v>1641</v>
      </c>
      <c r="F20" s="2609" t="s">
        <v>1498</v>
      </c>
      <c r="G20" s="2621" t="s">
        <v>192</v>
      </c>
    </row>
    <row r="21" spans="1:11" s="164" customFormat="1" ht="16.5" customHeight="1" thickBot="1" x14ac:dyDescent="0.25">
      <c r="A21" s="2614"/>
      <c r="B21" s="2636"/>
      <c r="C21" s="2616"/>
      <c r="D21" s="2575"/>
      <c r="E21" s="2620"/>
      <c r="F21" s="2610"/>
      <c r="G21" s="2622"/>
    </row>
    <row r="22" spans="1:11" s="164" customFormat="1" ht="12.75" customHeight="1" thickBot="1" x14ac:dyDescent="0.25">
      <c r="A22" s="67">
        <f>A23</f>
        <v>0</v>
      </c>
      <c r="B22" s="75" t="s">
        <v>178</v>
      </c>
      <c r="C22" s="70" t="s">
        <v>175</v>
      </c>
      <c r="D22" s="65" t="s">
        <v>180</v>
      </c>
      <c r="E22" s="67">
        <f>E23</f>
        <v>200</v>
      </c>
      <c r="F22" s="67">
        <f>F23</f>
        <v>200</v>
      </c>
      <c r="G22" s="64" t="s">
        <v>173</v>
      </c>
    </row>
    <row r="23" spans="1:11" s="164" customFormat="1" ht="12.75" customHeight="1" x14ac:dyDescent="0.2">
      <c r="A23" s="172">
        <f>SUM(A24:A24)</f>
        <v>0</v>
      </c>
      <c r="B23" s="968" t="s">
        <v>173</v>
      </c>
      <c r="C23" s="969" t="s">
        <v>173</v>
      </c>
      <c r="D23" s="970" t="s">
        <v>208</v>
      </c>
      <c r="E23" s="1624">
        <f>SUM(E24:E24)</f>
        <v>200</v>
      </c>
      <c r="F23" s="173">
        <f>SUM(F24:F24)</f>
        <v>200</v>
      </c>
      <c r="G23" s="57" t="s">
        <v>173</v>
      </c>
    </row>
    <row r="24" spans="1:11" s="164" customFormat="1" ht="26.25" customHeight="1" thickBot="1" x14ac:dyDescent="0.25">
      <c r="A24" s="176">
        <v>0</v>
      </c>
      <c r="B24" s="971" t="s">
        <v>179</v>
      </c>
      <c r="C24" s="972" t="s">
        <v>1747</v>
      </c>
      <c r="D24" s="1352" t="s">
        <v>1748</v>
      </c>
      <c r="E24" s="1626">
        <v>200</v>
      </c>
      <c r="F24" s="177">
        <v>200</v>
      </c>
      <c r="G24" s="158"/>
    </row>
    <row r="25" spans="1:11" s="164" customFormat="1" ht="12.75" customHeight="1" x14ac:dyDescent="0.2">
      <c r="B25" s="974"/>
      <c r="C25" s="975"/>
      <c r="D25" s="976"/>
      <c r="E25" s="178"/>
      <c r="F25" s="178"/>
      <c r="G25" s="178"/>
      <c r="H25" s="974"/>
    </row>
    <row r="26" spans="1:11" ht="12.75" customHeight="1" x14ac:dyDescent="0.2"/>
    <row r="27" spans="1:11" ht="12.75" customHeight="1" x14ac:dyDescent="0.2">
      <c r="B27" s="132" t="s">
        <v>1469</v>
      </c>
      <c r="C27" s="132"/>
      <c r="D27" s="132"/>
      <c r="E27" s="2249"/>
      <c r="F27" s="132"/>
      <c r="G27" s="132"/>
      <c r="H27" s="44"/>
      <c r="I27" s="44"/>
    </row>
    <row r="28" spans="1:11" ht="12.75" customHeight="1" thickBot="1" x14ac:dyDescent="0.25">
      <c r="B28" s="5"/>
      <c r="C28" s="5"/>
      <c r="D28" s="5"/>
      <c r="E28" s="5"/>
      <c r="F28" s="5"/>
      <c r="G28" s="5"/>
      <c r="H28" s="8" t="s">
        <v>171</v>
      </c>
    </row>
    <row r="29" spans="1:11" ht="12.75" customHeight="1" x14ac:dyDescent="0.2">
      <c r="A29" s="2613" t="s">
        <v>1497</v>
      </c>
      <c r="B29" s="2629" t="s">
        <v>172</v>
      </c>
      <c r="C29" s="2631" t="s">
        <v>551</v>
      </c>
      <c r="D29" s="2574" t="s">
        <v>188</v>
      </c>
      <c r="E29" s="2669" t="s">
        <v>183</v>
      </c>
      <c r="F29" s="2669" t="s">
        <v>182</v>
      </c>
      <c r="G29" s="2619" t="s">
        <v>1641</v>
      </c>
      <c r="H29" s="2609" t="s">
        <v>1498</v>
      </c>
    </row>
    <row r="30" spans="1:11" ht="15" customHeight="1" thickBot="1" x14ac:dyDescent="0.25">
      <c r="A30" s="2614"/>
      <c r="B30" s="2639"/>
      <c r="C30" s="2640"/>
      <c r="D30" s="2575"/>
      <c r="E30" s="2670"/>
      <c r="F30" s="2670"/>
      <c r="G30" s="2620"/>
      <c r="H30" s="2610"/>
    </row>
    <row r="31" spans="1:11" ht="12.75" customHeight="1" thickBot="1" x14ac:dyDescent="0.25">
      <c r="A31" s="457">
        <v>99450</v>
      </c>
      <c r="B31" s="68" t="s">
        <v>178</v>
      </c>
      <c r="C31" s="69" t="s">
        <v>181</v>
      </c>
      <c r="D31" s="592" t="s">
        <v>180</v>
      </c>
      <c r="E31" s="115">
        <f>SUM(E32:E36)</f>
        <v>97027.418999999994</v>
      </c>
      <c r="F31" s="507">
        <f>SUM(F32:F36)</f>
        <v>8515.5810000000001</v>
      </c>
      <c r="G31" s="134">
        <v>105543</v>
      </c>
      <c r="H31" s="457">
        <f>SUM(H32:H36)</f>
        <v>105543</v>
      </c>
    </row>
    <row r="32" spans="1:11" ht="12.75" customHeight="1" x14ac:dyDescent="0.2">
      <c r="A32" s="151">
        <v>37450</v>
      </c>
      <c r="B32" s="508" t="s">
        <v>179</v>
      </c>
      <c r="C32" s="509" t="s">
        <v>552</v>
      </c>
      <c r="D32" s="28" t="s">
        <v>553</v>
      </c>
      <c r="E32" s="510">
        <v>36238.150999999998</v>
      </c>
      <c r="F32" s="49">
        <v>4429.8490000000002</v>
      </c>
      <c r="G32" s="1695">
        <f>E32+F32</f>
        <v>40668</v>
      </c>
      <c r="H32" s="511">
        <f>E32+F32</f>
        <v>40668</v>
      </c>
    </row>
    <row r="33" spans="1:8" ht="12.75" customHeight="1" x14ac:dyDescent="0.2">
      <c r="A33" s="95">
        <v>17650</v>
      </c>
      <c r="B33" s="508" t="s">
        <v>179</v>
      </c>
      <c r="C33" s="509" t="s">
        <v>554</v>
      </c>
      <c r="D33" s="512" t="s">
        <v>555</v>
      </c>
      <c r="E33" s="513">
        <v>17093.942999999999</v>
      </c>
      <c r="F33" s="514">
        <v>1866.057</v>
      </c>
      <c r="G33" s="1696">
        <f>E33+F33</f>
        <v>18960</v>
      </c>
      <c r="H33" s="515">
        <f>E33+F33</f>
        <v>18960</v>
      </c>
    </row>
    <row r="34" spans="1:8" ht="12.75" customHeight="1" x14ac:dyDescent="0.2">
      <c r="A34" s="95">
        <v>21000</v>
      </c>
      <c r="B34" s="516" t="s">
        <v>179</v>
      </c>
      <c r="C34" s="517" t="s">
        <v>556</v>
      </c>
      <c r="D34" s="518" t="s">
        <v>557</v>
      </c>
      <c r="E34" s="513">
        <v>20092.472000000002</v>
      </c>
      <c r="F34" s="514">
        <v>1337.528</v>
      </c>
      <c r="G34" s="1696">
        <f>E34+F34</f>
        <v>21430</v>
      </c>
      <c r="H34" s="515">
        <f>E34+F34</f>
        <v>21430</v>
      </c>
    </row>
    <row r="35" spans="1:8" ht="12.75" customHeight="1" x14ac:dyDescent="0.2">
      <c r="A35" s="95">
        <v>13900</v>
      </c>
      <c r="B35" s="516" t="s">
        <v>179</v>
      </c>
      <c r="C35" s="517" t="s">
        <v>558</v>
      </c>
      <c r="D35" s="518" t="s">
        <v>559</v>
      </c>
      <c r="E35" s="513">
        <v>13995.901</v>
      </c>
      <c r="F35" s="514">
        <v>504.09899999999999</v>
      </c>
      <c r="G35" s="1696">
        <f>E35+F35</f>
        <v>14500</v>
      </c>
      <c r="H35" s="515">
        <f>E35+F35</f>
        <v>14500</v>
      </c>
    </row>
    <row r="36" spans="1:8" ht="12.75" customHeight="1" thickBot="1" x14ac:dyDescent="0.25">
      <c r="A36" s="94">
        <v>9450</v>
      </c>
      <c r="B36" s="519" t="s">
        <v>179</v>
      </c>
      <c r="C36" s="520" t="s">
        <v>560</v>
      </c>
      <c r="D36" s="521" t="s">
        <v>561</v>
      </c>
      <c r="E36" s="522">
        <v>9606.9519999999993</v>
      </c>
      <c r="F36" s="523">
        <v>378.048</v>
      </c>
      <c r="G36" s="1697">
        <f>E36+F36</f>
        <v>9985</v>
      </c>
      <c r="H36" s="524">
        <f>E36+F36</f>
        <v>9985</v>
      </c>
    </row>
    <row r="37" spans="1:8" ht="12.75" customHeight="1" x14ac:dyDescent="0.2"/>
    <row r="38" spans="1:8" ht="12.75" customHeight="1" x14ac:dyDescent="0.2"/>
    <row r="39" spans="1:8" ht="16.5" customHeight="1" x14ac:dyDescent="0.2">
      <c r="B39" s="132" t="s">
        <v>1470</v>
      </c>
      <c r="C39" s="132"/>
      <c r="D39" s="132"/>
      <c r="E39" s="2249"/>
      <c r="F39" s="132"/>
      <c r="G39" s="132"/>
      <c r="H39" s="525"/>
    </row>
    <row r="40" spans="1:8" ht="12.75" customHeight="1" thickBot="1" x14ac:dyDescent="0.25">
      <c r="B40" s="132"/>
      <c r="C40" s="132"/>
      <c r="D40" s="132"/>
      <c r="E40" s="43"/>
      <c r="F40" s="43"/>
      <c r="G40" s="2020" t="s">
        <v>171</v>
      </c>
      <c r="H40" s="55"/>
    </row>
    <row r="41" spans="1:8" ht="12.75" customHeight="1" x14ac:dyDescent="0.2">
      <c r="A41" s="2613" t="s">
        <v>1497</v>
      </c>
      <c r="B41" s="2629" t="s">
        <v>172</v>
      </c>
      <c r="C41" s="2631" t="s">
        <v>562</v>
      </c>
      <c r="D41" s="2641" t="s">
        <v>187</v>
      </c>
      <c r="E41" s="2619" t="s">
        <v>1641</v>
      </c>
      <c r="F41" s="2609" t="s">
        <v>1498</v>
      </c>
      <c r="G41" s="2621" t="s">
        <v>192</v>
      </c>
      <c r="H41" s="12"/>
    </row>
    <row r="42" spans="1:8" ht="17.25" customHeight="1" thickBot="1" x14ac:dyDescent="0.25">
      <c r="A42" s="2614"/>
      <c r="B42" s="2639"/>
      <c r="C42" s="2640"/>
      <c r="D42" s="2642"/>
      <c r="E42" s="2620"/>
      <c r="F42" s="2610"/>
      <c r="G42" s="2622"/>
      <c r="H42" s="12"/>
    </row>
    <row r="43" spans="1:8" ht="12.75" customHeight="1" thickBot="1" x14ac:dyDescent="0.25">
      <c r="A43" s="67">
        <f>A44+A46+A50+A53</f>
        <v>2988.6800000000003</v>
      </c>
      <c r="B43" s="66" t="s">
        <v>178</v>
      </c>
      <c r="C43" s="70" t="s">
        <v>175</v>
      </c>
      <c r="D43" s="65" t="s">
        <v>180</v>
      </c>
      <c r="E43" s="67">
        <v>4187.1899999999996</v>
      </c>
      <c r="F43" s="67">
        <f>F44+F46+F50+F53</f>
        <v>4187.1900000000005</v>
      </c>
      <c r="G43" s="526" t="s">
        <v>173</v>
      </c>
      <c r="H43" s="12"/>
    </row>
    <row r="44" spans="1:8" ht="12.75" customHeight="1" x14ac:dyDescent="0.2">
      <c r="A44" s="530">
        <f>SUM(A45:A45)</f>
        <v>400</v>
      </c>
      <c r="B44" s="527" t="s">
        <v>179</v>
      </c>
      <c r="C44" s="528" t="s">
        <v>173</v>
      </c>
      <c r="D44" s="529" t="s">
        <v>563</v>
      </c>
      <c r="E44" s="1608"/>
      <c r="F44" s="531">
        <f>F45</f>
        <v>380</v>
      </c>
      <c r="G44" s="532"/>
      <c r="H44" s="12"/>
    </row>
    <row r="45" spans="1:8" ht="12.75" customHeight="1" x14ac:dyDescent="0.2">
      <c r="A45" s="535">
        <v>400</v>
      </c>
      <c r="B45" s="533" t="s">
        <v>190</v>
      </c>
      <c r="C45" s="46" t="s">
        <v>564</v>
      </c>
      <c r="D45" s="534" t="s">
        <v>565</v>
      </c>
      <c r="E45" s="1609"/>
      <c r="F45" s="536">
        <v>380</v>
      </c>
      <c r="G45" s="48"/>
      <c r="H45" s="12"/>
    </row>
    <row r="46" spans="1:8" ht="12.75" customHeight="1" x14ac:dyDescent="0.2">
      <c r="A46" s="540">
        <f>SUM(A48:A49)</f>
        <v>150</v>
      </c>
      <c r="B46" s="537" t="s">
        <v>179</v>
      </c>
      <c r="C46" s="538" t="s">
        <v>173</v>
      </c>
      <c r="D46" s="539" t="s">
        <v>566</v>
      </c>
      <c r="E46" s="1611"/>
      <c r="F46" s="541">
        <f>F47+F49+F48</f>
        <v>235</v>
      </c>
      <c r="G46" s="542"/>
      <c r="H46" s="12"/>
    </row>
    <row r="47" spans="1:8" ht="12.75" customHeight="1" x14ac:dyDescent="0.2">
      <c r="A47" s="535">
        <v>100</v>
      </c>
      <c r="B47" s="533" t="s">
        <v>190</v>
      </c>
      <c r="C47" s="46" t="s">
        <v>1969</v>
      </c>
      <c r="D47" s="534" t="s">
        <v>1968</v>
      </c>
      <c r="E47" s="1609"/>
      <c r="F47" s="536">
        <v>135</v>
      </c>
      <c r="G47" s="542"/>
      <c r="H47" s="12"/>
    </row>
    <row r="48" spans="1:8" ht="12.75" customHeight="1" x14ac:dyDescent="0.2">
      <c r="A48" s="535">
        <v>0</v>
      </c>
      <c r="B48" s="533" t="s">
        <v>190</v>
      </c>
      <c r="C48" s="46"/>
      <c r="D48" s="534" t="s">
        <v>1584</v>
      </c>
      <c r="E48" s="1609"/>
      <c r="F48" s="536">
        <v>100</v>
      </c>
      <c r="G48" s="48"/>
      <c r="H48" s="12"/>
    </row>
    <row r="49" spans="1:14" ht="12.75" customHeight="1" x14ac:dyDescent="0.2">
      <c r="A49" s="535">
        <v>150</v>
      </c>
      <c r="B49" s="533" t="s">
        <v>190</v>
      </c>
      <c r="C49" s="543" t="s">
        <v>567</v>
      </c>
      <c r="D49" s="534" t="s">
        <v>568</v>
      </c>
      <c r="E49" s="1609"/>
      <c r="F49" s="536">
        <v>0</v>
      </c>
      <c r="G49" s="48"/>
      <c r="H49" s="12"/>
    </row>
    <row r="50" spans="1:14" ht="12.75" customHeight="1" x14ac:dyDescent="0.2">
      <c r="A50" s="540">
        <f>SUM(A51:A52)</f>
        <v>1900</v>
      </c>
      <c r="B50" s="537" t="s">
        <v>179</v>
      </c>
      <c r="C50" s="538" t="s">
        <v>173</v>
      </c>
      <c r="D50" s="539" t="s">
        <v>569</v>
      </c>
      <c r="E50" s="1611"/>
      <c r="F50" s="541">
        <f>F51+F52</f>
        <v>3237.01</v>
      </c>
      <c r="G50" s="542"/>
      <c r="H50" s="12"/>
    </row>
    <row r="51" spans="1:14" ht="12.75" customHeight="1" x14ac:dyDescent="0.2">
      <c r="A51" s="535">
        <v>1900</v>
      </c>
      <c r="B51" s="533" t="s">
        <v>190</v>
      </c>
      <c r="C51" s="46" t="s">
        <v>570</v>
      </c>
      <c r="D51" s="534" t="s">
        <v>571</v>
      </c>
      <c r="E51" s="1609"/>
      <c r="F51" s="536">
        <v>3037.01</v>
      </c>
      <c r="G51" s="51"/>
      <c r="H51" s="12"/>
    </row>
    <row r="52" spans="1:14" ht="12.75" customHeight="1" x14ac:dyDescent="0.2">
      <c r="A52" s="535">
        <v>0</v>
      </c>
      <c r="B52" s="533" t="s">
        <v>190</v>
      </c>
      <c r="C52" s="46" t="s">
        <v>572</v>
      </c>
      <c r="D52" s="534" t="s">
        <v>573</v>
      </c>
      <c r="E52" s="1609"/>
      <c r="F52" s="536">
        <v>200</v>
      </c>
      <c r="G52" s="51"/>
      <c r="H52" s="12"/>
    </row>
    <row r="53" spans="1:14" ht="12.75" customHeight="1" x14ac:dyDescent="0.2">
      <c r="A53" s="112">
        <f>SUM(A54:A56)</f>
        <v>538.68000000000006</v>
      </c>
      <c r="B53" s="544" t="s">
        <v>179</v>
      </c>
      <c r="C53" s="110" t="s">
        <v>173</v>
      </c>
      <c r="D53" s="111" t="s">
        <v>203</v>
      </c>
      <c r="E53" s="1616">
        <f>SUM(E54:E56)</f>
        <v>538.68000000000006</v>
      </c>
      <c r="F53" s="113">
        <f>SUM(F54:F56)</f>
        <v>335.18</v>
      </c>
      <c r="G53" s="54"/>
      <c r="H53" s="12"/>
    </row>
    <row r="54" spans="1:14" ht="12.75" customHeight="1" x14ac:dyDescent="0.2">
      <c r="A54" s="95">
        <v>65.180000000000007</v>
      </c>
      <c r="B54" s="545" t="s">
        <v>190</v>
      </c>
      <c r="C54" s="543" t="s">
        <v>574</v>
      </c>
      <c r="D54" s="546" t="s">
        <v>575</v>
      </c>
      <c r="E54" s="1618">
        <v>65.180000000000007</v>
      </c>
      <c r="F54" s="99">
        <v>65.180000000000007</v>
      </c>
      <c r="G54" s="48"/>
      <c r="H54" s="12"/>
    </row>
    <row r="55" spans="1:14" ht="12.75" customHeight="1" x14ac:dyDescent="0.2">
      <c r="A55" s="95">
        <v>50</v>
      </c>
      <c r="B55" s="547" t="s">
        <v>190</v>
      </c>
      <c r="C55" s="543" t="s">
        <v>576</v>
      </c>
      <c r="D55" s="546" t="s">
        <v>577</v>
      </c>
      <c r="E55" s="1618">
        <v>50</v>
      </c>
      <c r="F55" s="99">
        <v>50</v>
      </c>
      <c r="G55" s="48"/>
      <c r="H55" s="12"/>
    </row>
    <row r="56" spans="1:14" ht="12.75" customHeight="1" thickBot="1" x14ac:dyDescent="0.25">
      <c r="A56" s="94">
        <v>423.5</v>
      </c>
      <c r="B56" s="548" t="s">
        <v>190</v>
      </c>
      <c r="C56" s="549" t="s">
        <v>578</v>
      </c>
      <c r="D56" s="550" t="s">
        <v>579</v>
      </c>
      <c r="E56" s="1649">
        <v>423.5</v>
      </c>
      <c r="F56" s="98">
        <v>220</v>
      </c>
      <c r="G56" s="158"/>
      <c r="H56" s="12"/>
    </row>
    <row r="57" spans="1:14" ht="12.75" customHeight="1" x14ac:dyDescent="0.2"/>
    <row r="58" spans="1:14" ht="12.75" customHeight="1" x14ac:dyDescent="0.2"/>
    <row r="59" spans="1:14" ht="15.75" x14ac:dyDescent="0.2">
      <c r="B59" s="132" t="s">
        <v>1471</v>
      </c>
      <c r="C59" s="132"/>
      <c r="D59" s="132"/>
      <c r="E59" s="2249"/>
      <c r="F59" s="132"/>
      <c r="G59" s="132"/>
      <c r="H59" s="525"/>
    </row>
    <row r="60" spans="1:14" ht="12" thickBot="1" x14ac:dyDescent="0.25">
      <c r="B60" s="5"/>
      <c r="C60" s="5"/>
      <c r="D60" s="5"/>
      <c r="E60" s="43"/>
      <c r="F60" s="43"/>
      <c r="G60" s="810" t="s">
        <v>171</v>
      </c>
      <c r="H60" s="55"/>
      <c r="N60" s="12" t="s">
        <v>268</v>
      </c>
    </row>
    <row r="61" spans="1:14" ht="12.75" customHeight="1" x14ac:dyDescent="0.2">
      <c r="A61" s="2613" t="s">
        <v>1497</v>
      </c>
      <c r="B61" s="2629" t="s">
        <v>172</v>
      </c>
      <c r="C61" s="2631" t="s">
        <v>580</v>
      </c>
      <c r="D61" s="2574" t="s">
        <v>194</v>
      </c>
      <c r="E61" s="2619" t="s">
        <v>1641</v>
      </c>
      <c r="F61" s="2609" t="s">
        <v>1498</v>
      </c>
      <c r="G61" s="2611" t="s">
        <v>192</v>
      </c>
      <c r="H61" s="12"/>
    </row>
    <row r="62" spans="1:14" ht="17.25" customHeight="1" thickBot="1" x14ac:dyDescent="0.25">
      <c r="A62" s="2614"/>
      <c r="B62" s="2639"/>
      <c r="C62" s="2640"/>
      <c r="D62" s="2575"/>
      <c r="E62" s="2620"/>
      <c r="F62" s="2610"/>
      <c r="G62" s="2612"/>
      <c r="H62" s="12"/>
    </row>
    <row r="63" spans="1:14" ht="12.75" customHeight="1" thickBot="1" x14ac:dyDescent="0.25">
      <c r="A63" s="67">
        <f>A64+A69+A72+A101+A103</f>
        <v>11900</v>
      </c>
      <c r="B63" s="66" t="s">
        <v>178</v>
      </c>
      <c r="C63" s="70" t="s">
        <v>175</v>
      </c>
      <c r="D63" s="66" t="s">
        <v>180</v>
      </c>
      <c r="E63" s="67">
        <v>9926</v>
      </c>
      <c r="F63" s="67">
        <f>F64+F69+F72+F101+F103</f>
        <v>9926</v>
      </c>
      <c r="G63" s="551" t="s">
        <v>173</v>
      </c>
      <c r="H63" s="12"/>
    </row>
    <row r="64" spans="1:14" ht="12.75" customHeight="1" x14ac:dyDescent="0.2">
      <c r="A64" s="540">
        <f>SUM(A65:A68)</f>
        <v>5800</v>
      </c>
      <c r="B64" s="552" t="s">
        <v>179</v>
      </c>
      <c r="C64" s="538" t="s">
        <v>173</v>
      </c>
      <c r="D64" s="553" t="s">
        <v>581</v>
      </c>
      <c r="E64" s="1611">
        <v>3660</v>
      </c>
      <c r="F64" s="541">
        <f>SUM(F65:F68)</f>
        <v>3660</v>
      </c>
      <c r="G64" s="497"/>
      <c r="H64" s="12"/>
      <c r="L64" s="131"/>
    </row>
    <row r="65" spans="1:38" ht="12.75" customHeight="1" x14ac:dyDescent="0.2">
      <c r="A65" s="535">
        <v>2140</v>
      </c>
      <c r="B65" s="45" t="s">
        <v>178</v>
      </c>
      <c r="C65" s="46" t="s">
        <v>582</v>
      </c>
      <c r="D65" s="554" t="s">
        <v>553</v>
      </c>
      <c r="E65" s="1609"/>
      <c r="F65" s="536">
        <v>0</v>
      </c>
      <c r="G65" s="497"/>
      <c r="H65" s="12"/>
    </row>
    <row r="66" spans="1:38" ht="12.75" customHeight="1" x14ac:dyDescent="0.2">
      <c r="A66" s="535">
        <v>1020</v>
      </c>
      <c r="B66" s="45" t="s">
        <v>178</v>
      </c>
      <c r="C66" s="46" t="s">
        <v>583</v>
      </c>
      <c r="D66" s="554" t="s">
        <v>584</v>
      </c>
      <c r="E66" s="1609"/>
      <c r="F66" s="536">
        <v>1020</v>
      </c>
      <c r="G66" s="497"/>
      <c r="H66" s="12"/>
    </row>
    <row r="67" spans="1:38" ht="12.75" customHeight="1" x14ac:dyDescent="0.2">
      <c r="A67" s="535">
        <v>1330</v>
      </c>
      <c r="B67" s="45" t="s">
        <v>178</v>
      </c>
      <c r="C67" s="46" t="s">
        <v>585</v>
      </c>
      <c r="D67" s="554" t="s">
        <v>586</v>
      </c>
      <c r="E67" s="1609"/>
      <c r="F67" s="536">
        <v>1330</v>
      </c>
      <c r="G67" s="497"/>
      <c r="H67" s="12"/>
    </row>
    <row r="68" spans="1:38" ht="12.75" customHeight="1" x14ac:dyDescent="0.2">
      <c r="A68" s="535">
        <v>1310</v>
      </c>
      <c r="B68" s="45" t="s">
        <v>178</v>
      </c>
      <c r="C68" s="46" t="s">
        <v>587</v>
      </c>
      <c r="D68" s="554" t="s">
        <v>588</v>
      </c>
      <c r="E68" s="1609"/>
      <c r="F68" s="536">
        <v>1310</v>
      </c>
      <c r="G68" s="497"/>
      <c r="H68" s="12"/>
    </row>
    <row r="69" spans="1:38" ht="12.75" customHeight="1" x14ac:dyDescent="0.2">
      <c r="A69" s="558">
        <f>SUM(A70:A71)</f>
        <v>1700</v>
      </c>
      <c r="B69" s="555" t="s">
        <v>179</v>
      </c>
      <c r="C69" s="556" t="s">
        <v>173</v>
      </c>
      <c r="D69" s="557" t="s">
        <v>589</v>
      </c>
      <c r="E69" s="1698">
        <v>1700</v>
      </c>
      <c r="F69" s="559">
        <f>SUM(F70:F71)</f>
        <v>1700</v>
      </c>
      <c r="G69" s="560"/>
      <c r="H69" s="12"/>
    </row>
    <row r="70" spans="1:38" ht="12.75" customHeight="1" x14ac:dyDescent="0.2">
      <c r="A70" s="535">
        <v>1200</v>
      </c>
      <c r="B70" s="45" t="s">
        <v>178</v>
      </c>
      <c r="C70" s="46" t="s">
        <v>590</v>
      </c>
      <c r="D70" s="554" t="s">
        <v>591</v>
      </c>
      <c r="E70" s="1609"/>
      <c r="F70" s="536">
        <v>1200</v>
      </c>
      <c r="G70" s="497"/>
      <c r="H70" s="12"/>
    </row>
    <row r="71" spans="1:38" ht="12.75" customHeight="1" x14ac:dyDescent="0.2">
      <c r="A71" s="535">
        <v>500</v>
      </c>
      <c r="B71" s="45" t="s">
        <v>178</v>
      </c>
      <c r="C71" s="46" t="s">
        <v>592</v>
      </c>
      <c r="D71" s="554" t="s">
        <v>593</v>
      </c>
      <c r="E71" s="1609"/>
      <c r="F71" s="536">
        <v>500</v>
      </c>
      <c r="G71" s="497"/>
      <c r="H71" s="12"/>
    </row>
    <row r="72" spans="1:38" ht="12.75" customHeight="1" x14ac:dyDescent="0.2">
      <c r="A72" s="558">
        <f>SUM(A73:A95)</f>
        <v>4000</v>
      </c>
      <c r="B72" s="555" t="s">
        <v>179</v>
      </c>
      <c r="C72" s="556" t="s">
        <v>173</v>
      </c>
      <c r="D72" s="557" t="s">
        <v>1443</v>
      </c>
      <c r="E72" s="1698">
        <f>4466+100</f>
        <v>4566</v>
      </c>
      <c r="F72" s="559">
        <f>SUM(F73:F100)</f>
        <v>4466</v>
      </c>
      <c r="G72" s="560"/>
      <c r="H72" s="12"/>
    </row>
    <row r="73" spans="1:38" ht="22.5" x14ac:dyDescent="0.2">
      <c r="A73" s="609">
        <v>400</v>
      </c>
      <c r="B73" s="1353" t="s">
        <v>178</v>
      </c>
      <c r="C73" s="623" t="s">
        <v>594</v>
      </c>
      <c r="D73" s="562" t="s">
        <v>595</v>
      </c>
      <c r="E73" s="1664"/>
      <c r="F73" s="610">
        <v>400</v>
      </c>
      <c r="G73" s="107"/>
      <c r="H73" s="12"/>
    </row>
    <row r="74" spans="1:38" ht="22.5" x14ac:dyDescent="0.2">
      <c r="A74" s="609">
        <v>400</v>
      </c>
      <c r="B74" s="1353" t="s">
        <v>178</v>
      </c>
      <c r="C74" s="623" t="s">
        <v>596</v>
      </c>
      <c r="D74" s="563" t="s">
        <v>1749</v>
      </c>
      <c r="E74" s="1664"/>
      <c r="F74" s="610">
        <v>400</v>
      </c>
      <c r="G74" s="107"/>
      <c r="H74" s="12"/>
    </row>
    <row r="75" spans="1:38" ht="22.5" x14ac:dyDescent="0.2">
      <c r="A75" s="609">
        <v>400</v>
      </c>
      <c r="B75" s="1353" t="s">
        <v>178</v>
      </c>
      <c r="C75" s="623" t="s">
        <v>597</v>
      </c>
      <c r="D75" s="562" t="s">
        <v>598</v>
      </c>
      <c r="E75" s="1664"/>
      <c r="F75" s="610">
        <v>400</v>
      </c>
      <c r="G75" s="107"/>
      <c r="H75" s="12"/>
    </row>
    <row r="76" spans="1:38" ht="22.5" x14ac:dyDescent="0.2">
      <c r="A76" s="609">
        <v>250</v>
      </c>
      <c r="B76" s="1353" t="s">
        <v>178</v>
      </c>
      <c r="C76" s="623" t="s">
        <v>599</v>
      </c>
      <c r="D76" s="562" t="s">
        <v>600</v>
      </c>
      <c r="E76" s="1664"/>
      <c r="F76" s="610">
        <v>300</v>
      </c>
      <c r="G76" s="107"/>
      <c r="H76" s="12"/>
    </row>
    <row r="77" spans="1:38" ht="12.75" customHeight="1" x14ac:dyDescent="0.2">
      <c r="A77" s="609"/>
      <c r="B77" s="1353"/>
      <c r="C77" s="623" t="s">
        <v>1750</v>
      </c>
      <c r="D77" s="562"/>
      <c r="E77" s="1664"/>
      <c r="F77" s="610"/>
      <c r="G77" s="107"/>
      <c r="H77" s="12"/>
    </row>
    <row r="78" spans="1:38" ht="22.5" x14ac:dyDescent="0.2">
      <c r="A78" s="609">
        <v>50</v>
      </c>
      <c r="B78" s="1353" t="s">
        <v>178</v>
      </c>
      <c r="C78" s="623" t="s">
        <v>601</v>
      </c>
      <c r="D78" s="562" t="s">
        <v>1751</v>
      </c>
      <c r="E78" s="1664"/>
      <c r="F78" s="610">
        <v>50</v>
      </c>
      <c r="G78" s="107"/>
      <c r="H78" s="12"/>
      <c r="L78" s="741"/>
      <c r="M78" s="741"/>
      <c r="N78" s="741"/>
      <c r="O78" s="741"/>
      <c r="P78" s="741"/>
      <c r="Q78" s="741"/>
      <c r="R78" s="741"/>
      <c r="S78" s="741"/>
      <c r="T78" s="741"/>
      <c r="U78" s="741"/>
      <c r="V78" s="741"/>
      <c r="W78" s="741"/>
      <c r="X78" s="741"/>
      <c r="Y78" s="741"/>
      <c r="Z78" s="741"/>
      <c r="AA78" s="741"/>
      <c r="AB78" s="741"/>
      <c r="AC78" s="741"/>
      <c r="AD78" s="741"/>
      <c r="AE78" s="741"/>
      <c r="AF78" s="741"/>
      <c r="AG78" s="741"/>
      <c r="AH78" s="741"/>
      <c r="AI78" s="741"/>
      <c r="AJ78" s="741"/>
      <c r="AK78" s="741"/>
      <c r="AL78" s="741"/>
    </row>
    <row r="79" spans="1:38" ht="12.75" customHeight="1" x14ac:dyDescent="0.2">
      <c r="A79" s="609">
        <v>350</v>
      </c>
      <c r="B79" s="1353" t="s">
        <v>178</v>
      </c>
      <c r="C79" s="623" t="s">
        <v>602</v>
      </c>
      <c r="D79" s="562" t="s">
        <v>603</v>
      </c>
      <c r="E79" s="1664"/>
      <c r="F79" s="610">
        <v>350</v>
      </c>
      <c r="G79" s="107"/>
      <c r="H79" s="12" t="s">
        <v>604</v>
      </c>
      <c r="L79" s="741"/>
      <c r="M79" s="741"/>
      <c r="N79" s="741"/>
      <c r="O79" s="741"/>
      <c r="P79" s="741"/>
      <c r="Q79" s="741"/>
      <c r="R79" s="741"/>
      <c r="S79" s="741"/>
      <c r="T79" s="741"/>
      <c r="U79" s="741"/>
      <c r="V79" s="741"/>
      <c r="W79" s="741"/>
      <c r="X79" s="741"/>
      <c r="Y79" s="741"/>
      <c r="Z79" s="741"/>
      <c r="AA79" s="741"/>
      <c r="AB79" s="741"/>
      <c r="AC79" s="741"/>
      <c r="AD79" s="741"/>
      <c r="AE79" s="741"/>
      <c r="AF79" s="741"/>
      <c r="AG79" s="741"/>
      <c r="AH79" s="741"/>
      <c r="AI79" s="741"/>
      <c r="AJ79" s="741"/>
      <c r="AK79" s="741"/>
      <c r="AL79" s="741"/>
    </row>
    <row r="80" spans="1:38" ht="22.5" x14ac:dyDescent="0.2">
      <c r="A80" s="609">
        <v>50</v>
      </c>
      <c r="B80" s="1353" t="s">
        <v>178</v>
      </c>
      <c r="C80" s="623" t="s">
        <v>605</v>
      </c>
      <c r="D80" s="562" t="s">
        <v>606</v>
      </c>
      <c r="E80" s="1664"/>
      <c r="F80" s="610">
        <v>50</v>
      </c>
      <c r="G80" s="107"/>
      <c r="H80" s="12"/>
      <c r="L80" s="1451"/>
      <c r="M80" s="741"/>
      <c r="N80" s="741"/>
      <c r="O80" s="741"/>
      <c r="P80" s="741"/>
      <c r="Q80" s="1412"/>
      <c r="R80" s="1713"/>
      <c r="S80" s="741"/>
      <c r="T80" s="741"/>
      <c r="U80" s="741"/>
      <c r="V80" s="741"/>
      <c r="W80" s="741"/>
      <c r="X80" s="741"/>
      <c r="Y80" s="741"/>
      <c r="Z80" s="741"/>
      <c r="AA80" s="741"/>
      <c r="AB80" s="741"/>
      <c r="AC80" s="741"/>
      <c r="AD80" s="741"/>
      <c r="AE80" s="741"/>
      <c r="AF80" s="741"/>
      <c r="AG80" s="741"/>
      <c r="AH80" s="741"/>
      <c r="AI80" s="741"/>
      <c r="AJ80" s="741"/>
      <c r="AK80" s="741"/>
      <c r="AL80" s="741"/>
    </row>
    <row r="81" spans="1:38" ht="22.5" x14ac:dyDescent="0.2">
      <c r="A81" s="609">
        <v>50</v>
      </c>
      <c r="B81" s="1353" t="s">
        <v>178</v>
      </c>
      <c r="C81" s="623" t="s">
        <v>1752</v>
      </c>
      <c r="D81" s="562" t="s">
        <v>1753</v>
      </c>
      <c r="E81" s="1664">
        <v>100</v>
      </c>
      <c r="F81" s="610">
        <v>100</v>
      </c>
      <c r="G81" s="107"/>
      <c r="H81" s="12"/>
      <c r="L81" s="1451"/>
      <c r="M81" s="741"/>
      <c r="N81" s="741"/>
      <c r="O81" s="741"/>
      <c r="P81" s="741"/>
      <c r="Q81" s="1412"/>
      <c r="R81" s="1713"/>
      <c r="S81" s="741"/>
      <c r="T81" s="741"/>
      <c r="U81" s="741"/>
      <c r="V81" s="741"/>
      <c r="W81" s="741"/>
      <c r="X81" s="741"/>
      <c r="Y81" s="741"/>
      <c r="Z81" s="741"/>
      <c r="AA81" s="741"/>
      <c r="AB81" s="741"/>
      <c r="AC81" s="741"/>
      <c r="AD81" s="741"/>
      <c r="AE81" s="741"/>
      <c r="AF81" s="741"/>
      <c r="AG81" s="741"/>
      <c r="AH81" s="741"/>
      <c r="AI81" s="741"/>
      <c r="AJ81" s="741"/>
      <c r="AK81" s="741"/>
      <c r="AL81" s="741"/>
    </row>
    <row r="82" spans="1:38" ht="22.5" x14ac:dyDescent="0.2">
      <c r="A82" s="609">
        <v>450</v>
      </c>
      <c r="B82" s="1353" t="s">
        <v>178</v>
      </c>
      <c r="C82" s="623" t="s">
        <v>608</v>
      </c>
      <c r="D82" s="562" t="s">
        <v>1754</v>
      </c>
      <c r="E82" s="1664">
        <v>600</v>
      </c>
      <c r="F82" s="610">
        <v>600</v>
      </c>
      <c r="G82" s="107"/>
      <c r="H82" s="12"/>
      <c r="L82" s="1451"/>
      <c r="M82" s="741"/>
      <c r="N82" s="741"/>
      <c r="O82" s="741"/>
      <c r="P82" s="741"/>
      <c r="Q82" s="1412"/>
      <c r="R82" s="1713"/>
      <c r="S82" s="741"/>
      <c r="T82" s="741"/>
      <c r="U82" s="741"/>
      <c r="V82" s="741"/>
      <c r="W82" s="741"/>
      <c r="X82" s="741"/>
      <c r="Y82" s="741"/>
      <c r="Z82" s="741"/>
      <c r="AA82" s="741"/>
      <c r="AB82" s="741"/>
      <c r="AC82" s="741"/>
      <c r="AD82" s="741"/>
      <c r="AE82" s="741"/>
      <c r="AF82" s="741"/>
      <c r="AG82" s="741"/>
      <c r="AH82" s="741"/>
      <c r="AI82" s="741"/>
      <c r="AJ82" s="741"/>
      <c r="AK82" s="741"/>
      <c r="AL82" s="741"/>
    </row>
    <row r="83" spans="1:38" ht="22.5" x14ac:dyDescent="0.2">
      <c r="A83" s="609">
        <v>50</v>
      </c>
      <c r="B83" s="1353" t="s">
        <v>178</v>
      </c>
      <c r="C83" s="607" t="s">
        <v>609</v>
      </c>
      <c r="D83" s="562" t="s">
        <v>1755</v>
      </c>
      <c r="E83" s="1664"/>
      <c r="F83" s="610">
        <v>70</v>
      </c>
      <c r="G83" s="107"/>
      <c r="H83" s="12"/>
      <c r="L83" s="1451"/>
      <c r="M83" s="741"/>
      <c r="N83" s="741"/>
      <c r="O83" s="741"/>
      <c r="P83" s="741"/>
      <c r="Q83" s="1412"/>
      <c r="R83" s="1713"/>
      <c r="S83" s="741"/>
      <c r="T83" s="741"/>
      <c r="U83" s="741"/>
      <c r="V83" s="741"/>
      <c r="W83" s="741"/>
      <c r="X83" s="741"/>
      <c r="Y83" s="741"/>
      <c r="Z83" s="741"/>
      <c r="AA83" s="741"/>
      <c r="AB83" s="741"/>
      <c r="AC83" s="741"/>
      <c r="AD83" s="741"/>
      <c r="AE83" s="741"/>
      <c r="AF83" s="741"/>
      <c r="AG83" s="741"/>
      <c r="AH83" s="741"/>
      <c r="AI83" s="741"/>
      <c r="AJ83" s="741"/>
      <c r="AK83" s="741"/>
      <c r="AL83" s="741"/>
    </row>
    <row r="84" spans="1:38" ht="22.5" x14ac:dyDescent="0.2">
      <c r="A84" s="625">
        <v>50</v>
      </c>
      <c r="B84" s="1357" t="s">
        <v>178</v>
      </c>
      <c r="C84" s="623" t="s">
        <v>610</v>
      </c>
      <c r="D84" s="1358" t="s">
        <v>1756</v>
      </c>
      <c r="E84" s="1699"/>
      <c r="F84" s="626">
        <v>50</v>
      </c>
      <c r="G84" s="1359"/>
      <c r="H84" s="12"/>
      <c r="L84" s="1451"/>
      <c r="M84" s="741"/>
      <c r="N84" s="741"/>
      <c r="O84" s="741"/>
      <c r="P84" s="741"/>
      <c r="Q84" s="1412"/>
      <c r="R84" s="1713"/>
      <c r="S84" s="741"/>
      <c r="T84" s="741"/>
      <c r="U84" s="741"/>
      <c r="V84" s="741"/>
      <c r="W84" s="741"/>
      <c r="X84" s="741"/>
      <c r="Y84" s="741"/>
      <c r="Z84" s="741"/>
      <c r="AA84" s="741"/>
      <c r="AB84" s="741"/>
      <c r="AC84" s="741"/>
      <c r="AD84" s="741"/>
      <c r="AE84" s="741"/>
      <c r="AF84" s="741"/>
      <c r="AG84" s="741"/>
      <c r="AH84" s="741"/>
      <c r="AI84" s="741"/>
      <c r="AJ84" s="741"/>
      <c r="AK84" s="741"/>
      <c r="AL84" s="741"/>
    </row>
    <row r="85" spans="1:38" ht="22.5" x14ac:dyDescent="0.2">
      <c r="A85" s="609">
        <v>100</v>
      </c>
      <c r="B85" s="1353" t="s">
        <v>178</v>
      </c>
      <c r="C85" s="623" t="s">
        <v>611</v>
      </c>
      <c r="D85" s="562" t="s">
        <v>1757</v>
      </c>
      <c r="E85" s="1664"/>
      <c r="F85" s="610">
        <v>100</v>
      </c>
      <c r="G85" s="107"/>
      <c r="H85" s="12"/>
      <c r="L85" s="1451"/>
      <c r="M85" s="741"/>
      <c r="N85" s="741"/>
      <c r="O85" s="741"/>
      <c r="P85" s="741"/>
      <c r="Q85" s="1412"/>
      <c r="R85" s="1713"/>
      <c r="S85" s="741"/>
      <c r="T85" s="741"/>
      <c r="U85" s="741"/>
      <c r="V85" s="741"/>
      <c r="W85" s="741"/>
      <c r="X85" s="741"/>
      <c r="Y85" s="741"/>
      <c r="Z85" s="741"/>
      <c r="AA85" s="741"/>
      <c r="AB85" s="741"/>
      <c r="AC85" s="741"/>
      <c r="AD85" s="741"/>
      <c r="AE85" s="741"/>
      <c r="AF85" s="741"/>
      <c r="AG85" s="741"/>
      <c r="AH85" s="741"/>
      <c r="AI85" s="741"/>
      <c r="AJ85" s="741"/>
      <c r="AK85" s="741"/>
      <c r="AL85" s="741"/>
    </row>
    <row r="86" spans="1:38" ht="12.75" customHeight="1" x14ac:dyDescent="0.2">
      <c r="A86" s="609">
        <v>200</v>
      </c>
      <c r="B86" s="1353" t="s">
        <v>178</v>
      </c>
      <c r="C86" s="623" t="s">
        <v>612</v>
      </c>
      <c r="D86" s="562" t="s">
        <v>613</v>
      </c>
      <c r="E86" s="1664">
        <v>200</v>
      </c>
      <c r="F86" s="610">
        <v>200</v>
      </c>
      <c r="G86" s="107"/>
      <c r="H86" s="12"/>
      <c r="L86" s="1451"/>
      <c r="M86" s="741"/>
      <c r="N86" s="741"/>
      <c r="O86" s="741"/>
      <c r="P86" s="741"/>
      <c r="Q86" s="1412"/>
      <c r="R86" s="1713"/>
      <c r="S86" s="741"/>
      <c r="T86" s="741"/>
      <c r="U86" s="741"/>
      <c r="V86" s="741"/>
      <c r="W86" s="741"/>
      <c r="X86" s="741"/>
      <c r="Y86" s="741"/>
      <c r="Z86" s="741"/>
      <c r="AA86" s="741"/>
      <c r="AB86" s="741"/>
      <c r="AC86" s="741"/>
      <c r="AD86" s="741"/>
      <c r="AE86" s="741"/>
      <c r="AF86" s="741"/>
      <c r="AG86" s="741"/>
      <c r="AH86" s="741"/>
      <c r="AI86" s="741"/>
      <c r="AJ86" s="741"/>
      <c r="AK86" s="741"/>
      <c r="AL86" s="741"/>
    </row>
    <row r="87" spans="1:38" ht="12.75" customHeight="1" x14ac:dyDescent="0.2">
      <c r="A87" s="609">
        <v>100</v>
      </c>
      <c r="B87" s="1353" t="s">
        <v>178</v>
      </c>
      <c r="C87" s="623" t="s">
        <v>614</v>
      </c>
      <c r="D87" s="562" t="s">
        <v>615</v>
      </c>
      <c r="E87" s="1664">
        <v>100</v>
      </c>
      <c r="F87" s="610">
        <v>100</v>
      </c>
      <c r="G87" s="107"/>
      <c r="H87" s="12"/>
      <c r="L87" s="1451"/>
      <c r="M87" s="741"/>
      <c r="N87" s="741"/>
      <c r="O87" s="741"/>
      <c r="P87" s="741"/>
      <c r="Q87" s="1412"/>
      <c r="R87" s="1713"/>
      <c r="S87" s="741"/>
      <c r="T87" s="741"/>
      <c r="U87" s="741"/>
      <c r="V87" s="741"/>
      <c r="W87" s="741"/>
      <c r="X87" s="741"/>
      <c r="Y87" s="741"/>
      <c r="Z87" s="741"/>
      <c r="AA87" s="741"/>
      <c r="AB87" s="741"/>
      <c r="AC87" s="741"/>
      <c r="AD87" s="741"/>
      <c r="AE87" s="741"/>
      <c r="AF87" s="741"/>
      <c r="AG87" s="741"/>
      <c r="AH87" s="741"/>
      <c r="AI87" s="741"/>
      <c r="AJ87" s="741"/>
      <c r="AK87" s="741"/>
      <c r="AL87" s="741"/>
    </row>
    <row r="88" spans="1:38" ht="22.5" x14ac:dyDescent="0.2">
      <c r="A88" s="609">
        <v>30</v>
      </c>
      <c r="B88" s="1353" t="s">
        <v>178</v>
      </c>
      <c r="C88" s="623" t="s">
        <v>1758</v>
      </c>
      <c r="D88" s="562" t="s">
        <v>616</v>
      </c>
      <c r="E88" s="1664"/>
      <c r="F88" s="610">
        <v>30</v>
      </c>
      <c r="G88" s="107"/>
      <c r="H88" s="12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  <c r="AC88" s="741"/>
      <c r="AD88" s="741"/>
      <c r="AE88" s="741"/>
      <c r="AF88" s="741"/>
      <c r="AG88" s="741"/>
      <c r="AH88" s="741"/>
      <c r="AI88" s="741"/>
      <c r="AJ88" s="741"/>
      <c r="AK88" s="741"/>
      <c r="AL88" s="741"/>
    </row>
    <row r="89" spans="1:38" ht="22.5" x14ac:dyDescent="0.2">
      <c r="A89" s="609">
        <v>80</v>
      </c>
      <c r="B89" s="1353" t="s">
        <v>178</v>
      </c>
      <c r="C89" s="623" t="s">
        <v>617</v>
      </c>
      <c r="D89" s="562" t="s">
        <v>618</v>
      </c>
      <c r="E89" s="1664"/>
      <c r="F89" s="610">
        <v>80</v>
      </c>
      <c r="G89" s="107"/>
      <c r="H89" s="12"/>
      <c r="L89" s="741"/>
      <c r="M89" s="741"/>
      <c r="N89" s="741"/>
      <c r="O89" s="741"/>
      <c r="P89" s="741"/>
      <c r="Q89" s="741"/>
      <c r="R89" s="741"/>
      <c r="S89" s="741"/>
      <c r="T89" s="741"/>
      <c r="U89" s="741"/>
      <c r="V89" s="741"/>
      <c r="W89" s="741"/>
      <c r="X89" s="741"/>
      <c r="Y89" s="741"/>
      <c r="Z89" s="741"/>
      <c r="AA89" s="741"/>
      <c r="AB89" s="741"/>
      <c r="AC89" s="741"/>
      <c r="AD89" s="741"/>
      <c r="AE89" s="741"/>
      <c r="AF89" s="741"/>
      <c r="AG89" s="741"/>
      <c r="AH89" s="741"/>
      <c r="AI89" s="741"/>
      <c r="AJ89" s="741"/>
      <c r="AK89" s="741"/>
      <c r="AL89" s="741"/>
    </row>
    <row r="90" spans="1:38" ht="22.5" x14ac:dyDescent="0.2">
      <c r="A90" s="609">
        <v>100</v>
      </c>
      <c r="B90" s="1353" t="s">
        <v>178</v>
      </c>
      <c r="C90" s="623" t="s">
        <v>619</v>
      </c>
      <c r="D90" s="562" t="s">
        <v>620</v>
      </c>
      <c r="E90" s="1664"/>
      <c r="F90" s="610">
        <v>80</v>
      </c>
      <c r="G90" s="107"/>
      <c r="H90" s="12"/>
      <c r="L90" s="741"/>
      <c r="M90" s="741"/>
      <c r="N90" s="741"/>
      <c r="O90" s="741"/>
      <c r="P90" s="741"/>
      <c r="Q90" s="741"/>
      <c r="R90" s="741"/>
      <c r="S90" s="741"/>
      <c r="T90" s="741"/>
      <c r="U90" s="741"/>
      <c r="V90" s="741"/>
      <c r="W90" s="741"/>
      <c r="X90" s="741"/>
      <c r="Y90" s="741"/>
      <c r="Z90" s="741"/>
      <c r="AA90" s="741"/>
      <c r="AB90" s="741"/>
      <c r="AC90" s="741"/>
      <c r="AD90" s="741"/>
      <c r="AE90" s="741"/>
      <c r="AF90" s="741"/>
      <c r="AG90" s="741"/>
      <c r="AH90" s="741"/>
      <c r="AI90" s="741"/>
      <c r="AJ90" s="741"/>
      <c r="AK90" s="741"/>
      <c r="AL90" s="741"/>
    </row>
    <row r="91" spans="1:38" ht="40.5" customHeight="1" x14ac:dyDescent="0.2">
      <c r="A91" s="609">
        <v>500</v>
      </c>
      <c r="B91" s="1353" t="s">
        <v>178</v>
      </c>
      <c r="C91" s="623" t="s">
        <v>621</v>
      </c>
      <c r="D91" s="562" t="s">
        <v>1759</v>
      </c>
      <c r="E91" s="1664"/>
      <c r="F91" s="610">
        <v>450</v>
      </c>
      <c r="G91" s="107"/>
      <c r="H91" s="12"/>
      <c r="L91" s="741"/>
      <c r="M91" s="741"/>
      <c r="N91" s="741"/>
      <c r="O91" s="741"/>
      <c r="P91" s="741"/>
      <c r="Q91" s="741"/>
      <c r="R91" s="741"/>
      <c r="S91" s="741"/>
      <c r="T91" s="741"/>
      <c r="U91" s="741"/>
      <c r="V91" s="741"/>
      <c r="W91" s="741"/>
      <c r="X91" s="741"/>
      <c r="Y91" s="741"/>
      <c r="Z91" s="741"/>
      <c r="AA91" s="741"/>
      <c r="AB91" s="741"/>
      <c r="AC91" s="741"/>
      <c r="AD91" s="741"/>
      <c r="AE91" s="741"/>
      <c r="AF91" s="741"/>
      <c r="AG91" s="741"/>
      <c r="AH91" s="741"/>
      <c r="AI91" s="741"/>
      <c r="AJ91" s="741"/>
      <c r="AK91" s="741"/>
      <c r="AL91" s="741"/>
    </row>
    <row r="92" spans="1:38" ht="12.75" customHeight="1" x14ac:dyDescent="0.2">
      <c r="A92" s="609">
        <v>100</v>
      </c>
      <c r="B92" s="1353" t="s">
        <v>178</v>
      </c>
      <c r="C92" s="480" t="s">
        <v>622</v>
      </c>
      <c r="D92" s="1354" t="s">
        <v>623</v>
      </c>
      <c r="E92" s="1664"/>
      <c r="F92" s="610">
        <v>100</v>
      </c>
      <c r="G92" s="107"/>
      <c r="H92" s="12"/>
    </row>
    <row r="93" spans="1:38" x14ac:dyDescent="0.2">
      <c r="A93" s="625">
        <v>40</v>
      </c>
      <c r="B93" s="1353" t="s">
        <v>178</v>
      </c>
      <c r="C93" s="483" t="s">
        <v>1760</v>
      </c>
      <c r="D93" s="28" t="s">
        <v>1761</v>
      </c>
      <c r="E93" s="1699"/>
      <c r="F93" s="626">
        <v>20</v>
      </c>
      <c r="G93" s="107"/>
      <c r="H93" s="12"/>
    </row>
    <row r="94" spans="1:38" ht="12.75" customHeight="1" x14ac:dyDescent="0.2">
      <c r="A94" s="625">
        <v>150</v>
      </c>
      <c r="B94" s="1353" t="s">
        <v>178</v>
      </c>
      <c r="C94" s="483" t="s">
        <v>1762</v>
      </c>
      <c r="D94" s="1355" t="s">
        <v>624</v>
      </c>
      <c r="E94" s="1699"/>
      <c r="F94" s="626">
        <v>0</v>
      </c>
      <c r="G94" s="107"/>
      <c r="H94" s="12"/>
    </row>
    <row r="95" spans="1:38" ht="12.75" customHeight="1" x14ac:dyDescent="0.2">
      <c r="A95" s="625">
        <v>100</v>
      </c>
      <c r="B95" s="1353" t="s">
        <v>178</v>
      </c>
      <c r="C95" s="483" t="s">
        <v>621</v>
      </c>
      <c r="D95" s="1355" t="s">
        <v>1763</v>
      </c>
      <c r="E95" s="1699"/>
      <c r="F95" s="626">
        <v>26</v>
      </c>
      <c r="G95" s="107"/>
      <c r="H95" s="12"/>
    </row>
    <row r="96" spans="1:38" ht="12.75" customHeight="1" x14ac:dyDescent="0.2">
      <c r="A96" s="625">
        <v>0</v>
      </c>
      <c r="B96" s="1353" t="s">
        <v>178</v>
      </c>
      <c r="C96" s="483" t="s">
        <v>1764</v>
      </c>
      <c r="D96" s="1355" t="s">
        <v>1765</v>
      </c>
      <c r="E96" s="1699"/>
      <c r="F96" s="626">
        <v>200</v>
      </c>
      <c r="G96" s="107"/>
      <c r="H96" s="12"/>
    </row>
    <row r="97" spans="1:8" ht="12.75" customHeight="1" x14ac:dyDescent="0.2">
      <c r="A97" s="625">
        <v>47</v>
      </c>
      <c r="B97" s="1353" t="s">
        <v>178</v>
      </c>
      <c r="C97" s="483" t="s">
        <v>1766</v>
      </c>
      <c r="D97" s="1355" t="s">
        <v>1767</v>
      </c>
      <c r="E97" s="1699"/>
      <c r="F97" s="626">
        <v>100</v>
      </c>
      <c r="G97" s="107"/>
      <c r="H97" s="12"/>
    </row>
    <row r="98" spans="1:8" ht="22.5" x14ac:dyDescent="0.2">
      <c r="A98" s="625">
        <v>0</v>
      </c>
      <c r="B98" s="1353" t="s">
        <v>178</v>
      </c>
      <c r="C98" s="483" t="s">
        <v>1768</v>
      </c>
      <c r="D98" s="2065" t="s">
        <v>1769</v>
      </c>
      <c r="E98" s="1699"/>
      <c r="F98" s="626">
        <v>100</v>
      </c>
      <c r="G98" s="107"/>
      <c r="H98" s="12"/>
    </row>
    <row r="99" spans="1:8" ht="22.5" x14ac:dyDescent="0.2">
      <c r="A99" s="625">
        <v>47</v>
      </c>
      <c r="B99" s="1353" t="s">
        <v>178</v>
      </c>
      <c r="C99" s="483" t="s">
        <v>1770</v>
      </c>
      <c r="D99" s="2065" t="s">
        <v>1771</v>
      </c>
      <c r="E99" s="1699"/>
      <c r="F99" s="626">
        <v>60</v>
      </c>
      <c r="G99" s="107"/>
      <c r="H99" s="12"/>
    </row>
    <row r="100" spans="1:8" ht="12.75" customHeight="1" x14ac:dyDescent="0.2">
      <c r="A100" s="625">
        <v>0</v>
      </c>
      <c r="B100" s="1934"/>
      <c r="C100" s="483"/>
      <c r="D100" s="1355" t="s">
        <v>1772</v>
      </c>
      <c r="E100" s="1699"/>
      <c r="F100" s="626">
        <v>50</v>
      </c>
      <c r="G100" s="107"/>
      <c r="H100" s="12"/>
    </row>
    <row r="101" spans="1:8" ht="12.75" customHeight="1" x14ac:dyDescent="0.2">
      <c r="A101" s="615">
        <f>A102</f>
        <v>100</v>
      </c>
      <c r="B101" s="612" t="s">
        <v>179</v>
      </c>
      <c r="C101" s="2063" t="s">
        <v>173</v>
      </c>
      <c r="D101" s="1356" t="s">
        <v>625</v>
      </c>
      <c r="E101" s="1700">
        <f>E102</f>
        <v>0</v>
      </c>
      <c r="F101" s="616">
        <f>F102</f>
        <v>100</v>
      </c>
      <c r="G101" s="107"/>
      <c r="H101" s="12"/>
    </row>
    <row r="102" spans="1:8" ht="33.75" x14ac:dyDescent="0.2">
      <c r="A102" s="609">
        <v>100</v>
      </c>
      <c r="B102" s="1353" t="s">
        <v>178</v>
      </c>
      <c r="C102" s="623" t="s">
        <v>607</v>
      </c>
      <c r="D102" s="611" t="s">
        <v>627</v>
      </c>
      <c r="E102" s="1664"/>
      <c r="F102" s="610">
        <v>100</v>
      </c>
      <c r="G102" s="107"/>
      <c r="H102" s="12"/>
    </row>
    <row r="103" spans="1:8" ht="12.75" customHeight="1" x14ac:dyDescent="0.2">
      <c r="A103" s="558">
        <f>A104</f>
        <v>300</v>
      </c>
      <c r="B103" s="555" t="s">
        <v>179</v>
      </c>
      <c r="C103" s="2064" t="s">
        <v>173</v>
      </c>
      <c r="D103" s="557" t="s">
        <v>628</v>
      </c>
      <c r="E103" s="1698">
        <f>E104</f>
        <v>0</v>
      </c>
      <c r="F103" s="559">
        <f>F104</f>
        <v>0</v>
      </c>
      <c r="G103" s="560"/>
      <c r="H103" s="12"/>
    </row>
    <row r="104" spans="1:8" ht="12.75" customHeight="1" thickBot="1" x14ac:dyDescent="0.25">
      <c r="A104" s="567">
        <v>300</v>
      </c>
      <c r="B104" s="564" t="s">
        <v>178</v>
      </c>
      <c r="C104" s="565" t="s">
        <v>626</v>
      </c>
      <c r="D104" s="566" t="s">
        <v>629</v>
      </c>
      <c r="E104" s="1612"/>
      <c r="F104" s="568">
        <v>0</v>
      </c>
      <c r="G104" s="569"/>
      <c r="H104" s="12"/>
    </row>
    <row r="105" spans="1:8" ht="12.75" customHeight="1" x14ac:dyDescent="0.2">
      <c r="B105" s="571"/>
      <c r="C105" s="572"/>
      <c r="D105" s="573"/>
      <c r="E105" s="570"/>
      <c r="F105" s="570"/>
      <c r="G105" s="570"/>
      <c r="H105" s="501"/>
    </row>
    <row r="106" spans="1:8" s="164" customFormat="1" ht="16.5" customHeight="1" x14ac:dyDescent="0.2">
      <c r="B106" s="132" t="s">
        <v>1550</v>
      </c>
      <c r="C106" s="132"/>
      <c r="D106" s="132"/>
      <c r="E106" s="2249"/>
      <c r="F106" s="132"/>
      <c r="G106" s="132"/>
      <c r="H106" s="77"/>
    </row>
    <row r="107" spans="1:8" s="164" customFormat="1" ht="12.75" customHeight="1" thickBot="1" x14ac:dyDescent="0.25">
      <c r="B107" s="5"/>
      <c r="C107" s="7"/>
      <c r="D107" s="5"/>
      <c r="E107" s="43"/>
      <c r="F107" s="43"/>
      <c r="G107" s="810" t="s">
        <v>171</v>
      </c>
      <c r="H107" s="81"/>
    </row>
    <row r="108" spans="1:8" s="164" customFormat="1" ht="12.75" customHeight="1" x14ac:dyDescent="0.2">
      <c r="A108" s="2613" t="s">
        <v>1497</v>
      </c>
      <c r="B108" s="2635" t="s">
        <v>177</v>
      </c>
      <c r="C108" s="2663" t="s">
        <v>1549</v>
      </c>
      <c r="D108" s="2574" t="s">
        <v>151</v>
      </c>
      <c r="E108" s="2619" t="s">
        <v>1641</v>
      </c>
      <c r="F108" s="2609" t="s">
        <v>1498</v>
      </c>
      <c r="G108" s="2625" t="s">
        <v>192</v>
      </c>
    </row>
    <row r="109" spans="1:8" s="164" customFormat="1" ht="16.5" customHeight="1" thickBot="1" x14ac:dyDescent="0.25">
      <c r="A109" s="2614"/>
      <c r="B109" s="2636"/>
      <c r="C109" s="2664"/>
      <c r="D109" s="2575"/>
      <c r="E109" s="2620"/>
      <c r="F109" s="2610"/>
      <c r="G109" s="2626"/>
    </row>
    <row r="110" spans="1:8" s="164" customFormat="1" ht="12.75" customHeight="1" thickBot="1" x14ac:dyDescent="0.25">
      <c r="A110" s="67">
        <v>0</v>
      </c>
      <c r="B110" s="75" t="s">
        <v>178</v>
      </c>
      <c r="C110" s="70" t="s">
        <v>175</v>
      </c>
      <c r="D110" s="66" t="s">
        <v>180</v>
      </c>
      <c r="E110" s="67">
        <f>SUM(E111:E118)</f>
        <v>4361.3099999999995</v>
      </c>
      <c r="F110" s="67">
        <f>SUM(F111:F118)</f>
        <v>4361.3099999999995</v>
      </c>
      <c r="G110" s="1063" t="s">
        <v>173</v>
      </c>
    </row>
    <row r="111" spans="1:8" s="164" customFormat="1" ht="22.5" x14ac:dyDescent="0.2">
      <c r="A111" s="1703">
        <v>0</v>
      </c>
      <c r="B111" s="1701"/>
      <c r="C111" s="1702">
        <v>7600020000</v>
      </c>
      <c r="D111" s="1214" t="s">
        <v>1585</v>
      </c>
      <c r="E111" s="1704">
        <v>17.149999999999999</v>
      </c>
      <c r="F111" s="1709">
        <v>17.149999999999999</v>
      </c>
      <c r="G111" s="1706"/>
    </row>
    <row r="112" spans="1:8" s="164" customFormat="1" ht="22.5" x14ac:dyDescent="0.2">
      <c r="A112" s="468">
        <v>0</v>
      </c>
      <c r="B112" s="1466"/>
      <c r="C112" s="1459">
        <v>7600020000</v>
      </c>
      <c r="D112" s="32" t="s">
        <v>1586</v>
      </c>
      <c r="E112" s="1629">
        <v>97.16</v>
      </c>
      <c r="F112" s="1710">
        <v>97.16</v>
      </c>
      <c r="G112" s="1707"/>
    </row>
    <row r="113" spans="1:8" s="164" customFormat="1" ht="22.5" x14ac:dyDescent="0.2">
      <c r="A113" s="468">
        <v>0</v>
      </c>
      <c r="B113" s="1466"/>
      <c r="C113" s="1459">
        <v>7600010000</v>
      </c>
      <c r="D113" s="32" t="s">
        <v>1978</v>
      </c>
      <c r="E113" s="1628">
        <v>150</v>
      </c>
      <c r="F113" s="469">
        <v>150</v>
      </c>
      <c r="G113" s="1707"/>
    </row>
    <row r="114" spans="1:8" s="164" customFormat="1" ht="22.5" x14ac:dyDescent="0.2">
      <c r="A114" s="468">
        <v>0</v>
      </c>
      <c r="B114" s="1466"/>
      <c r="C114" s="1459">
        <v>7600010000</v>
      </c>
      <c r="D114" s="32" t="s">
        <v>1587</v>
      </c>
      <c r="E114" s="1629">
        <v>1350</v>
      </c>
      <c r="F114" s="469">
        <v>1350</v>
      </c>
      <c r="G114" s="1707"/>
    </row>
    <row r="115" spans="1:8" s="164" customFormat="1" ht="22.5" x14ac:dyDescent="0.2">
      <c r="A115" s="188">
        <v>0</v>
      </c>
      <c r="B115" s="2205"/>
      <c r="C115" s="2206">
        <v>7600030000</v>
      </c>
      <c r="D115" s="1814" t="s">
        <v>1976</v>
      </c>
      <c r="E115" s="2207">
        <v>187.7</v>
      </c>
      <c r="F115" s="189">
        <v>187.7</v>
      </c>
      <c r="G115" s="2208"/>
    </row>
    <row r="116" spans="1:8" s="164" customFormat="1" ht="22.5" x14ac:dyDescent="0.2">
      <c r="A116" s="468">
        <v>0</v>
      </c>
      <c r="B116" s="1466"/>
      <c r="C116" s="1459">
        <v>7600030000</v>
      </c>
      <c r="D116" s="32" t="s">
        <v>1588</v>
      </c>
      <c r="E116" s="1629">
        <v>1689.3</v>
      </c>
      <c r="F116" s="469">
        <v>1689.3</v>
      </c>
      <c r="G116" s="1707"/>
    </row>
    <row r="117" spans="1:8" s="164" customFormat="1" ht="22.5" x14ac:dyDescent="0.2">
      <c r="A117" s="468">
        <v>0</v>
      </c>
      <c r="B117" s="1466"/>
      <c r="C117" s="1459">
        <v>7600040000</v>
      </c>
      <c r="D117" s="32" t="s">
        <v>1977</v>
      </c>
      <c r="E117" s="1628">
        <v>87</v>
      </c>
      <c r="F117" s="469">
        <v>87</v>
      </c>
      <c r="G117" s="1707"/>
    </row>
    <row r="118" spans="1:8" s="164" customFormat="1" ht="23.25" thickBot="1" x14ac:dyDescent="0.25">
      <c r="A118" s="176">
        <v>0</v>
      </c>
      <c r="B118" s="1467"/>
      <c r="C118" s="1391">
        <v>7600040000</v>
      </c>
      <c r="D118" s="1528" t="s">
        <v>1589</v>
      </c>
      <c r="E118" s="1705">
        <v>783</v>
      </c>
      <c r="F118" s="177">
        <v>783</v>
      </c>
      <c r="G118" s="1708"/>
    </row>
    <row r="119" spans="1:8" s="164" customFormat="1" ht="12.75" customHeight="1" x14ac:dyDescent="0.2">
      <c r="B119" s="956"/>
      <c r="H119" s="956"/>
    </row>
    <row r="120" spans="1:8" s="164" customFormat="1" ht="12.75" customHeight="1" x14ac:dyDescent="0.2">
      <c r="B120" s="956"/>
      <c r="H120" s="956"/>
    </row>
    <row r="121" spans="1:8" ht="15.75" x14ac:dyDescent="0.25">
      <c r="B121" s="1384" t="s">
        <v>630</v>
      </c>
      <c r="C121" s="1384"/>
      <c r="D121" s="1384"/>
      <c r="E121" s="2251"/>
      <c r="F121" s="1384"/>
      <c r="G121" s="1384"/>
      <c r="H121" s="574"/>
    </row>
    <row r="122" spans="1:8" ht="16.5" customHeight="1" thickBot="1" x14ac:dyDescent="0.3">
      <c r="B122" s="2"/>
      <c r="C122" s="2"/>
      <c r="D122" s="2"/>
      <c r="E122" s="575"/>
      <c r="F122" s="575"/>
      <c r="G122" s="575" t="s">
        <v>171</v>
      </c>
      <c r="H122" s="52"/>
    </row>
    <row r="123" spans="1:8" ht="12.75" customHeight="1" x14ac:dyDescent="0.2">
      <c r="A123" s="2613" t="s">
        <v>1497</v>
      </c>
      <c r="B123" s="2629" t="s">
        <v>172</v>
      </c>
      <c r="C123" s="2631" t="s">
        <v>631</v>
      </c>
      <c r="D123" s="2574" t="s">
        <v>193</v>
      </c>
      <c r="E123" s="2619" t="s">
        <v>1641</v>
      </c>
      <c r="F123" s="2609" t="s">
        <v>1498</v>
      </c>
      <c r="G123" s="2625" t="s">
        <v>192</v>
      </c>
      <c r="H123" s="12"/>
    </row>
    <row r="124" spans="1:8" ht="12.75" customHeight="1" thickBot="1" x14ac:dyDescent="0.25">
      <c r="A124" s="2614"/>
      <c r="B124" s="2639"/>
      <c r="C124" s="2640"/>
      <c r="D124" s="2575"/>
      <c r="E124" s="2620"/>
      <c r="F124" s="2610"/>
      <c r="G124" s="2626"/>
      <c r="H124" s="12"/>
    </row>
    <row r="125" spans="1:8" ht="12.75" customHeight="1" thickBot="1" x14ac:dyDescent="0.25">
      <c r="A125" s="29">
        <f>A126</f>
        <v>5500</v>
      </c>
      <c r="B125" s="116" t="s">
        <v>174</v>
      </c>
      <c r="C125" s="117" t="s">
        <v>175</v>
      </c>
      <c r="D125" s="60" t="s">
        <v>204</v>
      </c>
      <c r="E125" s="29">
        <f>E126</f>
        <v>5500</v>
      </c>
      <c r="F125" s="29">
        <f>F126</f>
        <v>5500</v>
      </c>
      <c r="G125" s="576" t="s">
        <v>173</v>
      </c>
      <c r="H125" s="12"/>
    </row>
    <row r="126" spans="1:8" ht="21" customHeight="1" x14ac:dyDescent="0.2">
      <c r="A126" s="93">
        <f>SUM(A127:A131)</f>
        <v>5500</v>
      </c>
      <c r="B126" s="126" t="s">
        <v>178</v>
      </c>
      <c r="C126" s="126" t="s">
        <v>173</v>
      </c>
      <c r="D126" s="127" t="s">
        <v>632</v>
      </c>
      <c r="E126" s="1711">
        <f>SUM(E127:E131)</f>
        <v>5500</v>
      </c>
      <c r="F126" s="577">
        <f>SUM(F127:F131)</f>
        <v>5500</v>
      </c>
      <c r="G126" s="578"/>
      <c r="H126" s="12"/>
    </row>
    <row r="127" spans="1:8" ht="12.75" customHeight="1" x14ac:dyDescent="0.2">
      <c r="A127" s="95">
        <v>1000</v>
      </c>
      <c r="B127" s="579" t="s">
        <v>178</v>
      </c>
      <c r="C127" s="466">
        <v>7010000</v>
      </c>
      <c r="D127" s="580" t="s">
        <v>633</v>
      </c>
      <c r="E127" s="1618">
        <v>1000</v>
      </c>
      <c r="F127" s="99">
        <v>1000</v>
      </c>
      <c r="G127" s="581"/>
      <c r="H127" s="12"/>
    </row>
    <row r="128" spans="1:8" ht="12.75" customHeight="1" x14ac:dyDescent="0.2">
      <c r="A128" s="95">
        <v>4000</v>
      </c>
      <c r="B128" s="579" t="s">
        <v>178</v>
      </c>
      <c r="C128" s="466" t="s">
        <v>1773</v>
      </c>
      <c r="D128" s="580" t="s">
        <v>634</v>
      </c>
      <c r="E128" s="1618">
        <v>4000</v>
      </c>
      <c r="F128" s="99">
        <v>4000</v>
      </c>
      <c r="G128" s="582"/>
      <c r="H128" s="12"/>
    </row>
    <row r="129" spans="1:8" ht="12.75" customHeight="1" x14ac:dyDescent="0.2">
      <c r="A129" s="103">
        <v>300</v>
      </c>
      <c r="B129" s="583" t="s">
        <v>178</v>
      </c>
      <c r="C129" s="466" t="s">
        <v>1774</v>
      </c>
      <c r="D129" s="124" t="s">
        <v>635</v>
      </c>
      <c r="E129" s="1617">
        <v>300</v>
      </c>
      <c r="F129" s="584">
        <v>300</v>
      </c>
      <c r="G129" s="585"/>
      <c r="H129" s="12"/>
    </row>
    <row r="130" spans="1:8" ht="12.75" customHeight="1" x14ac:dyDescent="0.2">
      <c r="A130" s="95">
        <v>200</v>
      </c>
      <c r="B130" s="579" t="s">
        <v>178</v>
      </c>
      <c r="C130" s="466" t="s">
        <v>1775</v>
      </c>
      <c r="D130" s="1476" t="s">
        <v>636</v>
      </c>
      <c r="E130" s="1618">
        <v>200</v>
      </c>
      <c r="F130" s="99">
        <v>0</v>
      </c>
      <c r="G130" s="585"/>
      <c r="H130" s="12"/>
    </row>
    <row r="131" spans="1:8" ht="12.75" customHeight="1" thickBot="1" x14ac:dyDescent="0.25">
      <c r="A131" s="638">
        <v>0</v>
      </c>
      <c r="B131" s="1042" t="s">
        <v>178</v>
      </c>
      <c r="C131" s="488" t="s">
        <v>1776</v>
      </c>
      <c r="D131" s="1935" t="s">
        <v>1777</v>
      </c>
      <c r="E131" s="1712">
        <v>0</v>
      </c>
      <c r="F131" s="382">
        <v>200</v>
      </c>
      <c r="G131" s="587"/>
      <c r="H131" s="147"/>
    </row>
    <row r="132" spans="1:8" x14ac:dyDescent="0.2">
      <c r="B132" s="1475"/>
      <c r="C132" s="1475"/>
      <c r="D132" s="1475"/>
      <c r="E132" s="1475"/>
      <c r="F132" s="1475"/>
      <c r="G132" s="1475"/>
      <c r="H132" s="1668"/>
    </row>
  </sheetData>
  <mergeCells count="51">
    <mergeCell ref="K7:K8"/>
    <mergeCell ref="A61:A62"/>
    <mergeCell ref="G61:G62"/>
    <mergeCell ref="G108:G109"/>
    <mergeCell ref="A123:A124"/>
    <mergeCell ref="B123:B124"/>
    <mergeCell ref="C123:C124"/>
    <mergeCell ref="D123:D124"/>
    <mergeCell ref="E123:E124"/>
    <mergeCell ref="F123:F124"/>
    <mergeCell ref="G123:G124"/>
    <mergeCell ref="A108:A109"/>
    <mergeCell ref="B108:B109"/>
    <mergeCell ref="C108:C109"/>
    <mergeCell ref="D108:D109"/>
    <mergeCell ref="E108:E109"/>
    <mergeCell ref="B61:B62"/>
    <mergeCell ref="C61:C62"/>
    <mergeCell ref="D61:D62"/>
    <mergeCell ref="E61:E62"/>
    <mergeCell ref="F61:F62"/>
    <mergeCell ref="G20:G21"/>
    <mergeCell ref="F29:F30"/>
    <mergeCell ref="G29:G30"/>
    <mergeCell ref="F20:F21"/>
    <mergeCell ref="F108:F109"/>
    <mergeCell ref="H29:H30"/>
    <mergeCell ref="A41:A42"/>
    <mergeCell ref="B41:B42"/>
    <mergeCell ref="C41:C42"/>
    <mergeCell ref="D41:D42"/>
    <mergeCell ref="E41:E42"/>
    <mergeCell ref="F41:F42"/>
    <mergeCell ref="G41:G42"/>
    <mergeCell ref="E29:E30"/>
    <mergeCell ref="A29:A30"/>
    <mergeCell ref="B29:B30"/>
    <mergeCell ref="C29:C30"/>
    <mergeCell ref="D29:D30"/>
    <mergeCell ref="D20:D21"/>
    <mergeCell ref="E20:E21"/>
    <mergeCell ref="A20:A21"/>
    <mergeCell ref="B20:B21"/>
    <mergeCell ref="C20:C21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2" manualBreakCount="2">
    <brk id="58" max="7" man="1"/>
    <brk id="104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3"/>
  <sheetViews>
    <sheetView zoomScaleNormal="100" workbookViewId="0">
      <selection activeCell="A2" sqref="A2:H2"/>
    </sheetView>
  </sheetViews>
  <sheetFormatPr defaultRowHeight="12.75" x14ac:dyDescent="0.2"/>
  <cols>
    <col min="1" max="1" width="7" style="315" bestFit="1" customWidth="1"/>
    <col min="2" max="2" width="3.7109375" style="315" customWidth="1"/>
    <col min="3" max="3" width="5.42578125" style="315" customWidth="1"/>
    <col min="4" max="4" width="4.42578125" style="315" bestFit="1" customWidth="1"/>
    <col min="5" max="5" width="5.42578125" style="315" customWidth="1"/>
    <col min="6" max="6" width="20.7109375" style="315" customWidth="1"/>
    <col min="7" max="7" width="20.85546875" style="315" customWidth="1"/>
    <col min="8" max="8" width="12.7109375" style="315" customWidth="1"/>
    <col min="9" max="16384" width="9.140625" style="315"/>
  </cols>
  <sheetData>
    <row r="1" spans="1:8" x14ac:dyDescent="0.2">
      <c r="H1" s="1571"/>
    </row>
    <row r="2" spans="1:8" s="12" customFormat="1" ht="18" customHeight="1" x14ac:dyDescent="0.25">
      <c r="A2" s="2548" t="s">
        <v>1640</v>
      </c>
      <c r="B2" s="2548"/>
      <c r="C2" s="2548"/>
      <c r="D2" s="2548"/>
      <c r="E2" s="2548"/>
      <c r="F2" s="2548"/>
      <c r="G2" s="2548"/>
      <c r="H2" s="2548"/>
    </row>
    <row r="4" spans="1:8" ht="15.75" x14ac:dyDescent="0.25">
      <c r="A4" s="2675" t="s">
        <v>1579</v>
      </c>
      <c r="B4" s="2675"/>
      <c r="C4" s="2675"/>
      <c r="D4" s="2675"/>
      <c r="E4" s="2675"/>
      <c r="F4" s="2675"/>
      <c r="G4" s="2675"/>
      <c r="H4" s="2675"/>
    </row>
    <row r="5" spans="1:8" ht="15.75" x14ac:dyDescent="0.25">
      <c r="A5" s="1572"/>
      <c r="B5" s="1572"/>
      <c r="C5" s="1572"/>
      <c r="D5" s="1572"/>
      <c r="E5" s="1572"/>
      <c r="F5" s="1572"/>
      <c r="G5" s="1572"/>
      <c r="H5" s="1572"/>
    </row>
    <row r="6" spans="1:8" s="331" customFormat="1" ht="15.75" x14ac:dyDescent="0.25">
      <c r="A6" s="2573" t="s">
        <v>550</v>
      </c>
      <c r="B6" s="2573"/>
      <c r="C6" s="2573"/>
      <c r="D6" s="2573"/>
      <c r="E6" s="2573"/>
      <c r="F6" s="2573"/>
      <c r="G6" s="2573"/>
      <c r="H6" s="2573"/>
    </row>
    <row r="7" spans="1:8" s="331" customFormat="1" ht="15.75" x14ac:dyDescent="0.25">
      <c r="A7" s="85"/>
      <c r="B7" s="85"/>
      <c r="C7" s="85"/>
      <c r="D7" s="85"/>
      <c r="E7" s="85"/>
      <c r="F7" s="85"/>
      <c r="G7" s="85"/>
      <c r="H7" s="85"/>
    </row>
    <row r="8" spans="1:8" s="331" customFormat="1" ht="15.75" x14ac:dyDescent="0.25">
      <c r="A8" s="85"/>
      <c r="B8" s="85"/>
      <c r="C8" s="85"/>
      <c r="D8" s="85"/>
      <c r="E8" s="85"/>
      <c r="F8" s="85"/>
      <c r="G8" s="85"/>
      <c r="H8" s="85"/>
    </row>
    <row r="9" spans="1:8" ht="12.75" customHeight="1" thickBot="1" x14ac:dyDescent="0.25">
      <c r="B9" s="316"/>
      <c r="C9" s="317"/>
      <c r="D9" s="317"/>
      <c r="E9" s="317"/>
      <c r="F9" s="317"/>
      <c r="G9" s="317"/>
      <c r="H9" s="318" t="s">
        <v>191</v>
      </c>
    </row>
    <row r="10" spans="1:8" ht="13.5" thickBot="1" x14ac:dyDescent="0.25">
      <c r="A10" s="1672" t="s">
        <v>1497</v>
      </c>
      <c r="B10" s="2562" t="s">
        <v>18</v>
      </c>
      <c r="C10" s="2563"/>
      <c r="D10" s="2563"/>
      <c r="E10" s="2564"/>
      <c r="F10" s="2563" t="s">
        <v>16</v>
      </c>
      <c r="G10" s="2564"/>
      <c r="H10" s="2404" t="s">
        <v>1498</v>
      </c>
    </row>
    <row r="11" spans="1:8" ht="13.5" thickBot="1" x14ac:dyDescent="0.25">
      <c r="A11" s="321">
        <f>SUM(A12:A16)</f>
        <v>3700</v>
      </c>
      <c r="B11" s="370" t="s">
        <v>178</v>
      </c>
      <c r="C11" s="345" t="s">
        <v>17</v>
      </c>
      <c r="D11" s="346" t="s">
        <v>185</v>
      </c>
      <c r="E11" s="371" t="s">
        <v>186</v>
      </c>
      <c r="F11" s="2704" t="s">
        <v>455</v>
      </c>
      <c r="G11" s="2704"/>
      <c r="H11" s="321">
        <f>SUM(H12:H16)</f>
        <v>3700</v>
      </c>
    </row>
    <row r="12" spans="1:8" ht="12.75" customHeight="1" x14ac:dyDescent="0.2">
      <c r="A12" s="1715">
        <v>2800</v>
      </c>
      <c r="B12" s="354" t="s">
        <v>179</v>
      </c>
      <c r="C12" s="373">
        <v>1701</v>
      </c>
      <c r="D12" s="374">
        <v>3314</v>
      </c>
      <c r="E12" s="375">
        <v>2122</v>
      </c>
      <c r="F12" s="2707" t="s">
        <v>456</v>
      </c>
      <c r="G12" s="2708"/>
      <c r="H12" s="152">
        <v>2800</v>
      </c>
    </row>
    <row r="13" spans="1:8" x14ac:dyDescent="0.2">
      <c r="A13" s="1716">
        <v>740</v>
      </c>
      <c r="B13" s="354" t="s">
        <v>179</v>
      </c>
      <c r="C13" s="355">
        <v>1702</v>
      </c>
      <c r="D13" s="374">
        <v>3315</v>
      </c>
      <c r="E13" s="376">
        <v>2122</v>
      </c>
      <c r="F13" s="2709" t="s">
        <v>457</v>
      </c>
      <c r="G13" s="2710"/>
      <c r="H13" s="152">
        <v>740</v>
      </c>
    </row>
    <row r="14" spans="1:8" x14ac:dyDescent="0.2">
      <c r="A14" s="1716">
        <v>0</v>
      </c>
      <c r="B14" s="354" t="s">
        <v>179</v>
      </c>
      <c r="C14" s="355">
        <v>1703</v>
      </c>
      <c r="D14" s="374">
        <v>3315</v>
      </c>
      <c r="E14" s="376">
        <v>2122</v>
      </c>
      <c r="F14" s="2709" t="s">
        <v>458</v>
      </c>
      <c r="G14" s="2710"/>
      <c r="H14" s="99">
        <v>0</v>
      </c>
    </row>
    <row r="15" spans="1:8" x14ac:dyDescent="0.2">
      <c r="A15" s="1716">
        <v>110</v>
      </c>
      <c r="B15" s="354" t="s">
        <v>179</v>
      </c>
      <c r="C15" s="355">
        <v>1704</v>
      </c>
      <c r="D15" s="374">
        <v>3315</v>
      </c>
      <c r="E15" s="376">
        <v>2122</v>
      </c>
      <c r="F15" s="2709" t="s">
        <v>459</v>
      </c>
      <c r="G15" s="2710"/>
      <c r="H15" s="99">
        <v>110</v>
      </c>
    </row>
    <row r="16" spans="1:8" ht="13.5" thickBot="1" x14ac:dyDescent="0.25">
      <c r="A16" s="1717">
        <v>50</v>
      </c>
      <c r="B16" s="379" t="s">
        <v>179</v>
      </c>
      <c r="C16" s="361">
        <v>1705</v>
      </c>
      <c r="D16" s="380">
        <v>3315</v>
      </c>
      <c r="E16" s="381">
        <v>2122</v>
      </c>
      <c r="F16" s="2711" t="s">
        <v>460</v>
      </c>
      <c r="G16" s="2712"/>
      <c r="H16" s="382">
        <v>50</v>
      </c>
    </row>
    <row r="17" spans="1:8" x14ac:dyDescent="0.2">
      <c r="B17" s="1576"/>
      <c r="C17" s="1577"/>
      <c r="D17" s="1578"/>
      <c r="E17" s="1579"/>
      <c r="F17" s="59"/>
      <c r="G17" s="59"/>
      <c r="H17" s="1580"/>
    </row>
    <row r="19" spans="1:8" x14ac:dyDescent="0.2">
      <c r="A19" s="2682"/>
      <c r="B19" s="2682"/>
      <c r="C19" s="2682"/>
      <c r="D19" s="2683"/>
      <c r="E19" s="2683"/>
      <c r="F19" s="2683"/>
      <c r="G19" s="12"/>
    </row>
    <row r="20" spans="1:8" x14ac:dyDescent="0.2">
      <c r="A20" s="1581"/>
      <c r="B20" s="1581"/>
      <c r="C20" s="12"/>
      <c r="D20" s="12"/>
      <c r="E20" s="12"/>
      <c r="G20" s="12"/>
    </row>
    <row r="21" spans="1:8" x14ac:dyDescent="0.2">
      <c r="A21" s="2682"/>
      <c r="B21" s="2682"/>
      <c r="C21" s="2682"/>
      <c r="D21" s="2683"/>
      <c r="E21" s="2683"/>
      <c r="F21" s="2683"/>
      <c r="G21" s="12"/>
    </row>
    <row r="22" spans="1:8" x14ac:dyDescent="0.2">
      <c r="A22" s="12"/>
      <c r="B22" s="13"/>
      <c r="C22" s="12"/>
      <c r="D22" s="12"/>
      <c r="E22" s="12"/>
      <c r="G22" s="12"/>
    </row>
    <row r="23" spans="1:8" x14ac:dyDescent="0.2">
      <c r="A23" s="2682"/>
      <c r="B23" s="2682"/>
      <c r="C23" s="2682"/>
      <c r="D23" s="2683"/>
      <c r="E23" s="2683"/>
      <c r="F23" s="2683"/>
      <c r="G23" s="12"/>
    </row>
  </sheetData>
  <mergeCells count="17">
    <mergeCell ref="A21:C21"/>
    <mergeCell ref="D21:F21"/>
    <mergeCell ref="A23:C23"/>
    <mergeCell ref="D23:F23"/>
    <mergeCell ref="F12:G12"/>
    <mergeCell ref="F13:G13"/>
    <mergeCell ref="F14:G14"/>
    <mergeCell ref="F15:G15"/>
    <mergeCell ref="F16:G16"/>
    <mergeCell ref="A19:C19"/>
    <mergeCell ref="D19:F19"/>
    <mergeCell ref="F11:G11"/>
    <mergeCell ref="A2:H2"/>
    <mergeCell ref="A4:H4"/>
    <mergeCell ref="A6:H6"/>
    <mergeCell ref="B10:E10"/>
    <mergeCell ref="F10:G10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sqref="A1:N1"/>
    </sheetView>
  </sheetViews>
  <sheetFormatPr defaultRowHeight="12.75" x14ac:dyDescent="0.2"/>
  <cols>
    <col min="1" max="16384" width="9.140625" style="200"/>
  </cols>
  <sheetData>
    <row r="1" spans="1:14" ht="15.75" x14ac:dyDescent="0.25">
      <c r="A1" s="2517" t="s">
        <v>1575</v>
      </c>
      <c r="B1" s="2517"/>
      <c r="C1" s="2517"/>
      <c r="D1" s="2517"/>
      <c r="E1" s="2517"/>
      <c r="F1" s="2517"/>
      <c r="G1" s="2517"/>
      <c r="H1" s="2517"/>
      <c r="I1" s="2517"/>
      <c r="J1" s="2517"/>
      <c r="K1" s="2517"/>
      <c r="L1" s="2517"/>
      <c r="M1" s="2517"/>
      <c r="N1" s="2517"/>
    </row>
    <row r="3" spans="1:14" x14ac:dyDescent="0.2">
      <c r="A3" s="201" t="s">
        <v>1497</v>
      </c>
      <c r="B3" s="2516" t="s">
        <v>1576</v>
      </c>
      <c r="C3" s="2516"/>
      <c r="D3" s="2516"/>
      <c r="E3" s="2516"/>
      <c r="F3" s="2516"/>
      <c r="G3" s="201" t="s">
        <v>313</v>
      </c>
      <c r="H3" s="208" t="s">
        <v>314</v>
      </c>
      <c r="I3" s="208"/>
      <c r="J3" s="208"/>
      <c r="K3" s="208"/>
      <c r="L3" s="208"/>
      <c r="M3" s="208"/>
      <c r="N3" s="208"/>
    </row>
    <row r="4" spans="1:14" x14ac:dyDescent="0.2">
      <c r="A4" s="201" t="s">
        <v>1498</v>
      </c>
      <c r="B4" s="202" t="s">
        <v>1577</v>
      </c>
      <c r="C4" s="202"/>
      <c r="D4" s="202"/>
      <c r="E4" s="202"/>
      <c r="F4" s="202"/>
      <c r="G4" s="201">
        <v>910</v>
      </c>
      <c r="H4" s="208" t="s">
        <v>315</v>
      </c>
      <c r="I4" s="208"/>
      <c r="J4" s="208"/>
      <c r="K4" s="208"/>
      <c r="L4" s="208"/>
      <c r="M4" s="208"/>
      <c r="N4" s="208"/>
    </row>
    <row r="5" spans="1:14" x14ac:dyDescent="0.2">
      <c r="A5" s="201" t="s">
        <v>316</v>
      </c>
      <c r="B5" s="202" t="s">
        <v>317</v>
      </c>
      <c r="C5" s="202"/>
      <c r="D5" s="202"/>
      <c r="E5" s="202"/>
      <c r="F5" s="202"/>
      <c r="G5" s="201">
        <v>911</v>
      </c>
      <c r="H5" s="208" t="s">
        <v>318</v>
      </c>
      <c r="I5" s="208"/>
      <c r="J5" s="208"/>
      <c r="K5" s="208"/>
      <c r="L5" s="208"/>
      <c r="M5" s="208"/>
      <c r="N5" s="208"/>
    </row>
    <row r="6" spans="1:14" x14ac:dyDescent="0.2">
      <c r="A6" s="203" t="s">
        <v>319</v>
      </c>
      <c r="B6" s="202" t="s">
        <v>320</v>
      </c>
      <c r="C6" s="202"/>
      <c r="D6" s="202"/>
      <c r="E6" s="202"/>
      <c r="F6" s="202"/>
      <c r="G6" s="201">
        <v>912</v>
      </c>
      <c r="H6" s="208" t="s">
        <v>1639</v>
      </c>
      <c r="I6" s="202"/>
      <c r="J6" s="202"/>
      <c r="K6" s="202"/>
      <c r="L6" s="202"/>
      <c r="M6" s="202"/>
      <c r="N6" s="202"/>
    </row>
    <row r="7" spans="1:14" x14ac:dyDescent="0.2">
      <c r="A7" s="203" t="s">
        <v>322</v>
      </c>
      <c r="B7" s="202" t="s">
        <v>323</v>
      </c>
      <c r="C7" s="202"/>
      <c r="D7" s="202"/>
      <c r="E7" s="202"/>
      <c r="F7" s="202"/>
      <c r="G7" s="201">
        <v>913</v>
      </c>
      <c r="H7" s="202" t="s">
        <v>321</v>
      </c>
      <c r="I7" s="202"/>
      <c r="J7" s="202"/>
      <c r="K7" s="202"/>
      <c r="L7" s="202"/>
      <c r="M7" s="202"/>
      <c r="N7" s="202"/>
    </row>
    <row r="8" spans="1:14" x14ac:dyDescent="0.2">
      <c r="A8" s="203" t="s">
        <v>325</v>
      </c>
      <c r="B8" s="202" t="s">
        <v>326</v>
      </c>
      <c r="C8" s="202"/>
      <c r="D8" s="202"/>
      <c r="E8" s="202"/>
      <c r="F8" s="202"/>
      <c r="G8" s="201">
        <v>914</v>
      </c>
      <c r="H8" s="202" t="s">
        <v>324</v>
      </c>
    </row>
    <row r="9" spans="1:14" x14ac:dyDescent="0.2">
      <c r="A9" s="203" t="s">
        <v>328</v>
      </c>
      <c r="B9" s="202" t="s">
        <v>371</v>
      </c>
      <c r="C9" s="202"/>
      <c r="D9" s="202"/>
      <c r="E9" s="202"/>
      <c r="F9" s="202"/>
      <c r="G9" s="201">
        <v>916</v>
      </c>
      <c r="H9" s="204" t="s">
        <v>327</v>
      </c>
      <c r="I9" s="202"/>
      <c r="J9" s="202"/>
      <c r="K9" s="202"/>
      <c r="L9" s="202"/>
      <c r="M9" s="202"/>
      <c r="N9" s="202"/>
    </row>
    <row r="10" spans="1:14" x14ac:dyDescent="0.2">
      <c r="A10" s="203" t="s">
        <v>330</v>
      </c>
      <c r="B10" s="202" t="s">
        <v>331</v>
      </c>
      <c r="C10" s="202"/>
      <c r="D10" s="202"/>
      <c r="E10" s="202"/>
      <c r="F10" s="202"/>
      <c r="G10" s="201">
        <v>917</v>
      </c>
      <c r="H10" s="202" t="s">
        <v>329</v>
      </c>
      <c r="I10" s="202"/>
      <c r="J10" s="202"/>
      <c r="K10" s="202"/>
      <c r="L10" s="202"/>
      <c r="M10" s="202"/>
      <c r="N10" s="202"/>
    </row>
    <row r="11" spans="1:14" x14ac:dyDescent="0.2">
      <c r="A11" s="203" t="s">
        <v>332</v>
      </c>
      <c r="B11" s="202" t="s">
        <v>333</v>
      </c>
      <c r="C11" s="202"/>
      <c r="D11" s="202"/>
      <c r="E11" s="202"/>
      <c r="F11" s="202"/>
      <c r="G11" s="201">
        <v>919</v>
      </c>
      <c r="H11" s="202" t="s">
        <v>370</v>
      </c>
      <c r="I11" s="202"/>
      <c r="J11" s="202"/>
      <c r="K11" s="202"/>
      <c r="L11" s="202"/>
      <c r="M11" s="202"/>
      <c r="N11" s="202"/>
    </row>
    <row r="12" spans="1:14" x14ac:dyDescent="0.2">
      <c r="A12" s="203" t="s">
        <v>335</v>
      </c>
      <c r="B12" s="202" t="s">
        <v>336</v>
      </c>
      <c r="C12" s="202"/>
      <c r="D12" s="202"/>
      <c r="E12" s="202"/>
      <c r="F12" s="202"/>
      <c r="G12" s="201">
        <v>920</v>
      </c>
      <c r="H12" s="202" t="s">
        <v>334</v>
      </c>
      <c r="I12" s="208"/>
      <c r="J12" s="208"/>
      <c r="K12" s="208"/>
      <c r="L12" s="208"/>
      <c r="M12" s="202"/>
      <c r="N12" s="202"/>
    </row>
    <row r="13" spans="1:14" x14ac:dyDescent="0.2">
      <c r="A13" s="203" t="s">
        <v>338</v>
      </c>
      <c r="B13" s="202" t="s">
        <v>339</v>
      </c>
      <c r="C13" s="202"/>
      <c r="D13" s="202"/>
      <c r="E13" s="202"/>
      <c r="F13" s="202"/>
      <c r="G13" s="201">
        <v>921</v>
      </c>
      <c r="H13" s="208" t="s">
        <v>337</v>
      </c>
      <c r="I13" s="202"/>
      <c r="J13" s="202"/>
      <c r="K13" s="202"/>
      <c r="L13" s="202"/>
      <c r="M13" s="202"/>
      <c r="N13" s="202"/>
    </row>
    <row r="14" spans="1:14" x14ac:dyDescent="0.2">
      <c r="A14" s="203" t="s">
        <v>341</v>
      </c>
      <c r="B14" s="202" t="s">
        <v>342</v>
      </c>
      <c r="C14" s="202"/>
      <c r="D14" s="202"/>
      <c r="E14" s="202"/>
      <c r="F14" s="202"/>
      <c r="G14" s="201">
        <v>923</v>
      </c>
      <c r="H14" s="202" t="s">
        <v>340</v>
      </c>
      <c r="I14" s="202"/>
      <c r="J14" s="202"/>
      <c r="K14" s="202"/>
      <c r="L14" s="202"/>
      <c r="M14" s="202"/>
      <c r="N14" s="202"/>
    </row>
    <row r="15" spans="1:14" x14ac:dyDescent="0.2">
      <c r="A15" s="203" t="s">
        <v>344</v>
      </c>
      <c r="B15" s="202" t="s">
        <v>345</v>
      </c>
      <c r="C15" s="202"/>
      <c r="D15" s="202"/>
      <c r="E15" s="202"/>
      <c r="F15" s="202"/>
      <c r="G15" s="201">
        <v>924</v>
      </c>
      <c r="H15" s="202" t="s">
        <v>343</v>
      </c>
      <c r="I15" s="202"/>
      <c r="J15" s="202"/>
      <c r="K15" s="202"/>
      <c r="L15" s="202"/>
      <c r="M15" s="202"/>
      <c r="N15" s="202"/>
    </row>
    <row r="16" spans="1:14" x14ac:dyDescent="0.2">
      <c r="A16" s="203" t="s">
        <v>347</v>
      </c>
      <c r="B16" s="202" t="s">
        <v>348</v>
      </c>
      <c r="C16" s="202"/>
      <c r="D16" s="202"/>
      <c r="E16" s="202"/>
      <c r="F16" s="202"/>
      <c r="G16" s="201">
        <v>925</v>
      </c>
      <c r="H16" s="202" t="s">
        <v>346</v>
      </c>
      <c r="I16" s="202"/>
      <c r="J16" s="202"/>
      <c r="K16" s="202"/>
      <c r="L16" s="202"/>
      <c r="M16" s="202"/>
      <c r="N16" s="202"/>
    </row>
    <row r="17" spans="1:14" x14ac:dyDescent="0.2">
      <c r="A17" s="203" t="s">
        <v>350</v>
      </c>
      <c r="B17" s="202" t="s">
        <v>351</v>
      </c>
      <c r="C17" s="202"/>
      <c r="D17" s="202"/>
      <c r="E17" s="202"/>
      <c r="F17" s="202"/>
      <c r="G17" s="201">
        <v>926</v>
      </c>
      <c r="H17" s="202" t="s">
        <v>349</v>
      </c>
      <c r="I17" s="202"/>
      <c r="J17" s="202"/>
      <c r="K17" s="202"/>
      <c r="L17" s="202"/>
      <c r="M17" s="202"/>
      <c r="N17" s="202"/>
    </row>
    <row r="18" spans="1:14" x14ac:dyDescent="0.2">
      <c r="A18" s="203" t="s">
        <v>353</v>
      </c>
      <c r="B18" s="202" t="s">
        <v>354</v>
      </c>
      <c r="C18" s="202"/>
      <c r="D18" s="202"/>
      <c r="E18" s="202"/>
      <c r="F18" s="202"/>
      <c r="G18" s="201">
        <v>931</v>
      </c>
      <c r="H18" s="202" t="s">
        <v>352</v>
      </c>
      <c r="I18" s="202"/>
      <c r="J18" s="202"/>
      <c r="K18" s="202"/>
      <c r="L18" s="202"/>
      <c r="M18" s="202"/>
      <c r="N18" s="202"/>
    </row>
    <row r="19" spans="1:14" x14ac:dyDescent="0.2">
      <c r="A19" s="203" t="s">
        <v>356</v>
      </c>
      <c r="B19" s="202" t="s">
        <v>357</v>
      </c>
      <c r="C19" s="202"/>
      <c r="D19" s="202"/>
      <c r="E19" s="202"/>
      <c r="F19" s="202"/>
      <c r="G19" s="201">
        <v>932</v>
      </c>
      <c r="H19" s="202" t="s">
        <v>355</v>
      </c>
      <c r="I19" s="202"/>
      <c r="J19" s="202"/>
      <c r="K19" s="202"/>
      <c r="L19" s="202"/>
      <c r="M19" s="202"/>
      <c r="N19" s="202"/>
    </row>
    <row r="20" spans="1:14" x14ac:dyDescent="0.2">
      <c r="A20" s="203" t="s">
        <v>359</v>
      </c>
      <c r="B20" s="202" t="s">
        <v>360</v>
      </c>
      <c r="C20" s="202"/>
      <c r="D20" s="202"/>
      <c r="E20" s="202"/>
      <c r="F20" s="202"/>
      <c r="G20" s="201">
        <v>934</v>
      </c>
      <c r="H20" s="202" t="s">
        <v>358</v>
      </c>
      <c r="I20" s="202"/>
      <c r="J20" s="202"/>
      <c r="K20" s="202"/>
      <c r="L20" s="202"/>
      <c r="M20" s="202"/>
      <c r="N20" s="202"/>
    </row>
    <row r="21" spans="1:14" x14ac:dyDescent="0.2">
      <c r="A21" s="205" t="s">
        <v>361</v>
      </c>
      <c r="B21" s="206" t="s">
        <v>1496</v>
      </c>
      <c r="C21" s="206"/>
      <c r="D21" s="202"/>
      <c r="E21" s="202"/>
      <c r="F21" s="202"/>
      <c r="G21" s="201"/>
      <c r="H21" s="202"/>
      <c r="I21" s="202"/>
      <c r="J21" s="202"/>
      <c r="K21" s="202"/>
      <c r="L21" s="202"/>
      <c r="M21" s="202"/>
      <c r="N21" s="202"/>
    </row>
    <row r="22" spans="1:14" x14ac:dyDescent="0.2">
      <c r="G22" s="201"/>
      <c r="H22" s="202"/>
      <c r="I22" s="202"/>
      <c r="J22" s="202"/>
      <c r="K22" s="202"/>
      <c r="L22" s="202"/>
      <c r="M22" s="202"/>
      <c r="N22" s="202"/>
    </row>
    <row r="23" spans="1:14" x14ac:dyDescent="0.2">
      <c r="A23" s="207"/>
      <c r="B23" s="204"/>
      <c r="C23" s="204"/>
      <c r="D23" s="204"/>
      <c r="E23" s="204"/>
      <c r="F23" s="204"/>
      <c r="G23" s="201"/>
      <c r="H23" s="202"/>
      <c r="I23" s="204"/>
      <c r="J23" s="204"/>
      <c r="K23" s="204"/>
      <c r="L23" s="204"/>
      <c r="M23" s="204"/>
      <c r="N23" s="204"/>
    </row>
    <row r="24" spans="1:14" x14ac:dyDescent="0.2">
      <c r="A24" s="201" t="s">
        <v>174</v>
      </c>
      <c r="B24" s="202" t="s">
        <v>362</v>
      </c>
      <c r="C24" s="202"/>
      <c r="D24" s="202"/>
      <c r="E24" s="202"/>
      <c r="F24" s="202"/>
      <c r="G24" s="204"/>
      <c r="H24" s="204"/>
      <c r="I24" s="201"/>
      <c r="J24" s="2516"/>
      <c r="K24" s="2516"/>
      <c r="L24" s="2516"/>
      <c r="M24" s="2516"/>
      <c r="N24" s="204"/>
    </row>
    <row r="25" spans="1:14" x14ac:dyDescent="0.2">
      <c r="A25" s="201" t="s">
        <v>178</v>
      </c>
      <c r="B25" s="202" t="s">
        <v>363</v>
      </c>
      <c r="C25" s="202"/>
      <c r="D25" s="202"/>
      <c r="E25" s="202"/>
      <c r="F25" s="202"/>
      <c r="G25" s="202"/>
      <c r="H25" s="202"/>
      <c r="I25" s="201"/>
      <c r="J25" s="2516"/>
      <c r="K25" s="2516"/>
      <c r="L25" s="2516"/>
      <c r="M25" s="2516"/>
      <c r="N25" s="204"/>
    </row>
    <row r="26" spans="1:14" x14ac:dyDescent="0.2">
      <c r="A26" s="201" t="s">
        <v>179</v>
      </c>
      <c r="B26" s="202" t="s">
        <v>364</v>
      </c>
      <c r="C26" s="202"/>
      <c r="D26" s="202"/>
      <c r="E26" s="202"/>
      <c r="F26" s="202"/>
      <c r="G26" s="202"/>
      <c r="H26" s="202"/>
      <c r="I26" s="201"/>
      <c r="J26" s="2516"/>
      <c r="K26" s="2516"/>
      <c r="L26" s="2516"/>
      <c r="M26" s="208"/>
      <c r="N26" s="208"/>
    </row>
    <row r="27" spans="1:14" x14ac:dyDescent="0.2">
      <c r="A27" s="201" t="s">
        <v>190</v>
      </c>
      <c r="B27" s="208" t="s">
        <v>365</v>
      </c>
      <c r="C27" s="208"/>
      <c r="D27" s="208"/>
      <c r="E27" s="208"/>
      <c r="F27" s="208"/>
      <c r="G27" s="202"/>
      <c r="H27" s="202"/>
      <c r="I27" s="208"/>
      <c r="J27" s="208"/>
      <c r="K27" s="208"/>
      <c r="L27" s="204"/>
      <c r="M27" s="204"/>
      <c r="N27" s="204"/>
    </row>
    <row r="28" spans="1:14" x14ac:dyDescent="0.2">
      <c r="A28" s="201" t="s">
        <v>181</v>
      </c>
      <c r="B28" s="202" t="s">
        <v>366</v>
      </c>
      <c r="C28" s="202"/>
      <c r="D28" s="202"/>
      <c r="E28" s="202"/>
      <c r="F28" s="202"/>
      <c r="G28" s="208"/>
      <c r="H28" s="208"/>
      <c r="I28" s="202"/>
      <c r="J28" s="202"/>
      <c r="K28" s="202"/>
      <c r="L28" s="204"/>
      <c r="M28" s="204"/>
      <c r="N28" s="204"/>
    </row>
    <row r="29" spans="1:14" x14ac:dyDescent="0.2">
      <c r="A29" s="201" t="s">
        <v>175</v>
      </c>
      <c r="B29" s="202" t="s">
        <v>367</v>
      </c>
      <c r="C29" s="202"/>
      <c r="D29" s="202"/>
      <c r="E29" s="202"/>
      <c r="F29" s="202"/>
      <c r="G29" s="202"/>
      <c r="H29" s="202"/>
      <c r="I29" s="202"/>
      <c r="J29" s="202"/>
      <c r="K29" s="202"/>
      <c r="L29" s="204"/>
      <c r="M29" s="204"/>
      <c r="N29" s="204"/>
    </row>
    <row r="30" spans="1:14" x14ac:dyDescent="0.2">
      <c r="A30" s="201" t="s">
        <v>185</v>
      </c>
      <c r="B30" s="202" t="s">
        <v>368</v>
      </c>
      <c r="C30" s="202"/>
      <c r="D30" s="202"/>
      <c r="E30" s="202"/>
      <c r="F30" s="202"/>
      <c r="G30" s="202"/>
      <c r="H30" s="202"/>
      <c r="I30" s="202"/>
      <c r="J30" s="202"/>
      <c r="K30" s="202"/>
      <c r="L30" s="204"/>
      <c r="M30" s="204"/>
      <c r="N30" s="204"/>
    </row>
    <row r="31" spans="1:14" x14ac:dyDescent="0.2">
      <c r="A31" s="201" t="s">
        <v>186</v>
      </c>
      <c r="B31" s="202" t="s">
        <v>369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4"/>
      <c r="M31" s="204"/>
      <c r="N31" s="204"/>
    </row>
    <row r="32" spans="1:14" x14ac:dyDescent="0.2">
      <c r="A32" s="204"/>
      <c r="B32" s="204"/>
      <c r="C32" s="204"/>
      <c r="D32" s="204"/>
      <c r="E32" s="204"/>
      <c r="F32" s="204"/>
      <c r="G32" s="202"/>
      <c r="H32" s="202"/>
      <c r="I32" s="204"/>
      <c r="J32" s="204"/>
      <c r="K32" s="204"/>
      <c r="L32" s="204"/>
      <c r="M32" s="204"/>
      <c r="N32" s="204"/>
    </row>
    <row r="33" spans="1:14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</row>
    <row r="34" spans="1:14" x14ac:dyDescent="0.2">
      <c r="A34" s="204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</row>
    <row r="35" spans="1:14" x14ac:dyDescent="0.2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</row>
    <row r="36" spans="1:14" x14ac:dyDescent="0.2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</row>
    <row r="37" spans="1:14" x14ac:dyDescent="0.2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</row>
    <row r="38" spans="1:14" x14ac:dyDescent="0.2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</row>
    <row r="39" spans="1:14" x14ac:dyDescent="0.2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</row>
    <row r="40" spans="1:14" x14ac:dyDescent="0.2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</row>
    <row r="41" spans="1:14" x14ac:dyDescent="0.2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</row>
    <row r="42" spans="1:14" x14ac:dyDescent="0.2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</row>
    <row r="43" spans="1:14" x14ac:dyDescent="0.2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</row>
    <row r="44" spans="1:14" x14ac:dyDescent="0.2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</row>
    <row r="45" spans="1:14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</row>
    <row r="46" spans="1:14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</row>
    <row r="47" spans="1:14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</row>
    <row r="48" spans="1:14" x14ac:dyDescent="0.2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</row>
    <row r="49" spans="1:14" x14ac:dyDescent="0.2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</row>
    <row r="50" spans="1:14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</row>
    <row r="51" spans="1:14" x14ac:dyDescent="0.2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</row>
    <row r="52" spans="1:14" x14ac:dyDescent="0.2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</row>
    <row r="53" spans="1:14" x14ac:dyDescent="0.2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</row>
    <row r="54" spans="1:14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</row>
    <row r="55" spans="1:14" x14ac:dyDescent="0.2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</row>
    <row r="56" spans="1:14" x14ac:dyDescent="0.2">
      <c r="G56" s="204"/>
      <c r="H56" s="204"/>
    </row>
  </sheetData>
  <mergeCells count="5">
    <mergeCell ref="J25:M25"/>
    <mergeCell ref="J26:L26"/>
    <mergeCell ref="J24:M24"/>
    <mergeCell ref="A1:N1"/>
    <mergeCell ref="B3:F3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opLeftCell="A43" zoomScaleNormal="100" zoomScaleSheetLayoutView="75" workbookViewId="0">
      <selection activeCell="K16" sqref="K16"/>
    </sheetView>
  </sheetViews>
  <sheetFormatPr defaultRowHeight="11.25" x14ac:dyDescent="0.2"/>
  <cols>
    <col min="1" max="1" width="7.85546875" style="12" customWidth="1"/>
    <col min="2" max="2" width="3.5703125" style="13" customWidth="1"/>
    <col min="3" max="3" width="10" style="12" customWidth="1"/>
    <col min="4" max="4" width="36.85546875" style="12" customWidth="1"/>
    <col min="5" max="6" width="12.7109375" style="12" customWidth="1"/>
    <col min="7" max="7" width="13.28515625" style="12" customWidth="1"/>
    <col min="8" max="8" width="10.42578125" style="13" customWidth="1"/>
    <col min="9" max="16384" width="9.140625" style="12"/>
  </cols>
  <sheetData>
    <row r="1" spans="1:13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2548"/>
      <c r="I1" s="1621"/>
    </row>
    <row r="2" spans="1:13" ht="12.75" customHeight="1" x14ac:dyDescent="0.2">
      <c r="F2" s="148"/>
      <c r="G2" s="148"/>
      <c r="H2" s="1542"/>
      <c r="I2" s="148"/>
    </row>
    <row r="3" spans="1:13" s="1" customFormat="1" ht="15.75" x14ac:dyDescent="0.25">
      <c r="A3" s="2573" t="s">
        <v>637</v>
      </c>
      <c r="B3" s="2573"/>
      <c r="C3" s="2573"/>
      <c r="D3" s="2573"/>
      <c r="E3" s="2573"/>
      <c r="F3" s="2573"/>
      <c r="G3" s="2573"/>
      <c r="H3" s="2573"/>
      <c r="I3" s="1387"/>
    </row>
    <row r="4" spans="1:13" s="1" customFormat="1" ht="15.75" x14ac:dyDescent="0.25">
      <c r="B4" s="85"/>
      <c r="C4" s="85"/>
      <c r="D4" s="85"/>
      <c r="E4" s="2248"/>
      <c r="F4" s="85"/>
      <c r="G4" s="85"/>
      <c r="H4" s="85"/>
      <c r="I4" s="1388"/>
    </row>
    <row r="5" spans="1:13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</row>
    <row r="6" spans="1:13" s="6" customFormat="1" ht="12" thickBot="1" x14ac:dyDescent="0.25">
      <c r="B6" s="5"/>
      <c r="C6" s="5"/>
      <c r="D6" s="5"/>
      <c r="E6" s="8" t="s">
        <v>171</v>
      </c>
      <c r="F6" s="810"/>
      <c r="G6" s="55"/>
      <c r="H6" s="799"/>
      <c r="I6" s="799"/>
    </row>
    <row r="7" spans="1:13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J7" s="9"/>
      <c r="K7" s="9"/>
    </row>
    <row r="8" spans="1:13" s="6" customFormat="1" ht="12.75" customHeight="1" thickBot="1" x14ac:dyDescent="0.25">
      <c r="B8" s="2604"/>
      <c r="C8" s="2606"/>
      <c r="D8" s="2575"/>
      <c r="E8" s="2610"/>
      <c r="F8" s="1567"/>
      <c r="G8" s="799"/>
      <c r="H8" s="799"/>
      <c r="I8" s="799"/>
    </row>
    <row r="9" spans="1:13" s="6" customFormat="1" ht="12.75" customHeight="1" thickBot="1" x14ac:dyDescent="0.25">
      <c r="B9" s="86"/>
      <c r="C9" s="72" t="s">
        <v>2</v>
      </c>
      <c r="D9" s="65" t="s">
        <v>11</v>
      </c>
      <c r="E9" s="67">
        <f>SUM(E10:E18)</f>
        <v>43149</v>
      </c>
      <c r="F9" s="80"/>
      <c r="G9" s="799"/>
      <c r="H9" s="799"/>
      <c r="I9" s="799"/>
      <c r="K9" s="2070"/>
    </row>
    <row r="10" spans="1:13" s="6" customFormat="1" ht="12.75" customHeight="1" x14ac:dyDescent="0.2">
      <c r="B10" s="86"/>
      <c r="C10" s="101" t="s">
        <v>207</v>
      </c>
      <c r="D10" s="102" t="s">
        <v>1445</v>
      </c>
      <c r="E10" s="166">
        <f>F25</f>
        <v>1000</v>
      </c>
      <c r="F10" s="1558"/>
      <c r="G10" s="799"/>
      <c r="H10" s="799"/>
      <c r="I10" s="799"/>
      <c r="K10" s="958"/>
      <c r="M10" s="958"/>
    </row>
    <row r="11" spans="1:13" s="14" customFormat="1" ht="12.75" customHeight="1" x14ac:dyDescent="0.2">
      <c r="B11" s="84"/>
      <c r="C11" s="87" t="s">
        <v>3</v>
      </c>
      <c r="D11" s="36" t="s">
        <v>8</v>
      </c>
      <c r="E11" s="452">
        <f>H34</f>
        <v>4924</v>
      </c>
      <c r="F11" s="83"/>
      <c r="K11" s="1410"/>
      <c r="M11" s="958"/>
    </row>
    <row r="12" spans="1:13" s="14" customFormat="1" ht="12.75" customHeight="1" x14ac:dyDescent="0.2">
      <c r="B12" s="84"/>
      <c r="C12" s="88" t="s">
        <v>4</v>
      </c>
      <c r="D12" s="35" t="s">
        <v>9</v>
      </c>
      <c r="E12" s="453">
        <f>F41</f>
        <v>7151</v>
      </c>
      <c r="F12" s="83"/>
      <c r="G12" s="47"/>
      <c r="K12" s="1410"/>
      <c r="M12" s="958"/>
    </row>
    <row r="13" spans="1:13" s="14" customFormat="1" ht="12.75" customHeight="1" x14ac:dyDescent="0.2">
      <c r="B13" s="84"/>
      <c r="C13" s="87" t="s">
        <v>5</v>
      </c>
      <c r="D13" s="36" t="s">
        <v>10</v>
      </c>
      <c r="E13" s="588">
        <f>F95</f>
        <v>3174</v>
      </c>
      <c r="F13" s="83"/>
      <c r="K13" s="1410"/>
      <c r="M13" s="958"/>
    </row>
    <row r="14" spans="1:13" s="14" customFormat="1" ht="12.75" customHeight="1" x14ac:dyDescent="0.2">
      <c r="B14" s="84"/>
      <c r="C14" s="90" t="s">
        <v>6</v>
      </c>
      <c r="D14" s="24" t="s">
        <v>12</v>
      </c>
      <c r="E14" s="454">
        <f>F120</f>
        <v>400</v>
      </c>
      <c r="F14" s="1548"/>
      <c r="K14" s="2071"/>
      <c r="M14" s="958"/>
    </row>
    <row r="15" spans="1:13" s="14" customFormat="1" ht="12.75" customHeight="1" x14ac:dyDescent="0.2">
      <c r="B15" s="84"/>
      <c r="C15" s="90" t="s">
        <v>7</v>
      </c>
      <c r="D15" s="24" t="s">
        <v>13</v>
      </c>
      <c r="E15" s="454">
        <v>0</v>
      </c>
      <c r="F15" s="1548"/>
      <c r="K15" s="2071"/>
      <c r="M15" s="958"/>
    </row>
    <row r="16" spans="1:13" s="14" customFormat="1" ht="12.75" customHeight="1" x14ac:dyDescent="0.2">
      <c r="B16" s="84"/>
      <c r="C16" s="90" t="s">
        <v>195</v>
      </c>
      <c r="D16" s="24" t="s">
        <v>227</v>
      </c>
      <c r="E16" s="454">
        <f>F147</f>
        <v>4500</v>
      </c>
      <c r="F16" s="1548"/>
      <c r="K16" s="2071"/>
      <c r="M16" s="958"/>
    </row>
    <row r="17" spans="1:13" s="14" customFormat="1" ht="12.75" customHeight="1" x14ac:dyDescent="0.2">
      <c r="B17" s="84"/>
      <c r="C17" s="90" t="s">
        <v>638</v>
      </c>
      <c r="D17" s="589" t="s">
        <v>639</v>
      </c>
      <c r="E17" s="454">
        <f>F160</f>
        <v>18000</v>
      </c>
      <c r="F17" s="1548"/>
      <c r="K17" s="2071"/>
      <c r="M17" s="958"/>
    </row>
    <row r="18" spans="1:13" s="14" customFormat="1" ht="12.75" customHeight="1" thickBot="1" x14ac:dyDescent="0.25">
      <c r="B18" s="84"/>
      <c r="C18" s="91" t="s">
        <v>640</v>
      </c>
      <c r="D18" s="92" t="s">
        <v>641</v>
      </c>
      <c r="E18" s="455">
        <f>F172</f>
        <v>4000</v>
      </c>
      <c r="F18" s="1548"/>
      <c r="K18" s="2071"/>
      <c r="M18" s="958"/>
    </row>
    <row r="19" spans="1:13" s="1" customFormat="1" ht="12.75" customHeight="1" x14ac:dyDescent="0.25">
      <c r="B19" s="3"/>
      <c r="C19" s="2"/>
      <c r="D19" s="2"/>
      <c r="E19" s="2252"/>
      <c r="F19" s="2"/>
      <c r="G19" s="2"/>
      <c r="H19" s="52"/>
      <c r="K19" s="1434"/>
    </row>
    <row r="20" spans="1:13" ht="12.75" customHeight="1" x14ac:dyDescent="0.2"/>
    <row r="21" spans="1:13" ht="15.75" customHeight="1" x14ac:dyDescent="0.2">
      <c r="B21" s="132" t="s">
        <v>1778</v>
      </c>
      <c r="C21" s="132"/>
      <c r="D21" s="132"/>
      <c r="E21" s="2249"/>
      <c r="F21" s="132"/>
      <c r="G21" s="132"/>
      <c r="H21" s="132"/>
    </row>
    <row r="22" spans="1:13" ht="12.75" customHeight="1" thickBot="1" x14ac:dyDescent="0.25">
      <c r="B22" s="5"/>
      <c r="C22" s="5"/>
      <c r="D22" s="5"/>
      <c r="E22" s="8"/>
      <c r="F22" s="8"/>
      <c r="G22" s="8" t="s">
        <v>171</v>
      </c>
      <c r="H22" s="11"/>
    </row>
    <row r="23" spans="1:13" ht="18.75" customHeight="1" x14ac:dyDescent="0.2">
      <c r="A23" s="2613" t="s">
        <v>1497</v>
      </c>
      <c r="B23" s="2635" t="s">
        <v>177</v>
      </c>
      <c r="C23" s="2615" t="s">
        <v>1573</v>
      </c>
      <c r="D23" s="2574" t="s">
        <v>1359</v>
      </c>
      <c r="E23" s="2619" t="s">
        <v>1641</v>
      </c>
      <c r="F23" s="2609" t="s">
        <v>1498</v>
      </c>
      <c r="G23" s="2621" t="s">
        <v>192</v>
      </c>
      <c r="H23" s="12"/>
    </row>
    <row r="24" spans="1:13" ht="12.75" customHeight="1" thickBot="1" x14ac:dyDescent="0.25">
      <c r="A24" s="2614"/>
      <c r="B24" s="2636"/>
      <c r="C24" s="2616"/>
      <c r="D24" s="2575"/>
      <c r="E24" s="2620"/>
      <c r="F24" s="2610"/>
      <c r="G24" s="2622"/>
      <c r="H24" s="12"/>
    </row>
    <row r="25" spans="1:13" ht="12.75" customHeight="1" thickBot="1" x14ac:dyDescent="0.25">
      <c r="A25" s="67">
        <f>A26</f>
        <v>0</v>
      </c>
      <c r="B25" s="75" t="s">
        <v>178</v>
      </c>
      <c r="C25" s="70" t="s">
        <v>175</v>
      </c>
      <c r="D25" s="65" t="s">
        <v>180</v>
      </c>
      <c r="E25" s="67">
        <f>SUM(E26:E26)</f>
        <v>1000</v>
      </c>
      <c r="F25" s="67">
        <f>SUM(F26:F26)</f>
        <v>1000</v>
      </c>
      <c r="G25" s="64" t="s">
        <v>173</v>
      </c>
      <c r="H25" s="12"/>
    </row>
    <row r="26" spans="1:13" ht="12.75" customHeight="1" x14ac:dyDescent="0.2">
      <c r="A26" s="172">
        <f>SUM(A27:A27)</f>
        <v>0</v>
      </c>
      <c r="B26" s="968" t="s">
        <v>173</v>
      </c>
      <c r="C26" s="969" t="s">
        <v>173</v>
      </c>
      <c r="D26" s="970" t="s">
        <v>208</v>
      </c>
      <c r="E26" s="1624">
        <v>1000</v>
      </c>
      <c r="F26" s="173">
        <f>F27</f>
        <v>1000</v>
      </c>
      <c r="G26" s="57" t="s">
        <v>173</v>
      </c>
      <c r="H26" s="12"/>
    </row>
    <row r="27" spans="1:13" ht="12.75" customHeight="1" thickBot="1" x14ac:dyDescent="0.25">
      <c r="A27" s="176">
        <v>0</v>
      </c>
      <c r="B27" s="971" t="s">
        <v>179</v>
      </c>
      <c r="C27" s="1936" t="s">
        <v>1779</v>
      </c>
      <c r="D27" s="1352" t="s">
        <v>1590</v>
      </c>
      <c r="E27" s="1626">
        <v>1000</v>
      </c>
      <c r="F27" s="177">
        <v>1000</v>
      </c>
      <c r="G27" s="158"/>
      <c r="H27" s="12"/>
    </row>
    <row r="28" spans="1:13" ht="12.75" customHeight="1" x14ac:dyDescent="0.2"/>
    <row r="29" spans="1:13" ht="12.75" customHeight="1" x14ac:dyDescent="0.2"/>
    <row r="30" spans="1:13" ht="12.75" customHeight="1" x14ac:dyDescent="0.2">
      <c r="B30" s="2209" t="s">
        <v>1472</v>
      </c>
      <c r="C30" s="2209"/>
      <c r="D30" s="2209"/>
      <c r="E30" s="2339"/>
      <c r="F30" s="2209"/>
      <c r="G30" s="2209"/>
    </row>
    <row r="31" spans="1:13" ht="12.75" customHeight="1" thickBot="1" x14ac:dyDescent="0.25">
      <c r="B31" s="5"/>
      <c r="C31" s="5"/>
      <c r="D31" s="5"/>
      <c r="E31" s="5"/>
      <c r="F31" s="5"/>
      <c r="G31" s="5"/>
      <c r="H31" s="1738" t="s">
        <v>171</v>
      </c>
    </row>
    <row r="32" spans="1:13" ht="12.75" customHeight="1" x14ac:dyDescent="0.2">
      <c r="A32" s="2613" t="s">
        <v>1497</v>
      </c>
      <c r="B32" s="2713" t="s">
        <v>172</v>
      </c>
      <c r="C32" s="2652" t="s">
        <v>642</v>
      </c>
      <c r="D32" s="2574" t="s">
        <v>188</v>
      </c>
      <c r="E32" s="2669" t="s">
        <v>183</v>
      </c>
      <c r="F32" s="2698" t="s">
        <v>182</v>
      </c>
      <c r="G32" s="2619" t="s">
        <v>1641</v>
      </c>
      <c r="H32" s="2609" t="s">
        <v>1498</v>
      </c>
      <c r="I32" s="148"/>
    </row>
    <row r="33" spans="1:11" ht="15" customHeight="1" thickBot="1" x14ac:dyDescent="0.25">
      <c r="A33" s="2614"/>
      <c r="B33" s="2714"/>
      <c r="C33" s="2662"/>
      <c r="D33" s="2575"/>
      <c r="E33" s="2670"/>
      <c r="F33" s="2699"/>
      <c r="G33" s="2620"/>
      <c r="H33" s="2610"/>
      <c r="I33" s="148"/>
    </row>
    <row r="34" spans="1:11" ht="12.75" customHeight="1" thickBot="1" x14ac:dyDescent="0.25">
      <c r="A34" s="457">
        <v>5924</v>
      </c>
      <c r="B34" s="590" t="s">
        <v>178</v>
      </c>
      <c r="C34" s="591" t="s">
        <v>181</v>
      </c>
      <c r="D34" s="592" t="s">
        <v>180</v>
      </c>
      <c r="E34" s="2073">
        <f>E35</f>
        <v>4502.0600000000004</v>
      </c>
      <c r="F34" s="2074">
        <f>F35</f>
        <v>421.94</v>
      </c>
      <c r="G34" s="2072">
        <f>SUM(G35)</f>
        <v>4924</v>
      </c>
      <c r="H34" s="457">
        <f>H35</f>
        <v>4924</v>
      </c>
      <c r="I34" s="148"/>
    </row>
    <row r="35" spans="1:11" ht="12.75" customHeight="1" thickBot="1" x14ac:dyDescent="0.25">
      <c r="A35" s="599">
        <v>5924</v>
      </c>
      <c r="B35" s="594" t="s">
        <v>179</v>
      </c>
      <c r="C35" s="595" t="s">
        <v>643</v>
      </c>
      <c r="D35" s="596" t="s">
        <v>644</v>
      </c>
      <c r="E35" s="597">
        <v>4502.0600000000004</v>
      </c>
      <c r="F35" s="598">
        <v>421.94</v>
      </c>
      <c r="G35" s="1838">
        <v>4924</v>
      </c>
      <c r="H35" s="600">
        <f>E35+F35</f>
        <v>4924</v>
      </c>
      <c r="I35" s="741"/>
    </row>
    <row r="36" spans="1:11" ht="12.75" customHeight="1" x14ac:dyDescent="0.2">
      <c r="B36" s="1519"/>
      <c r="C36" s="1519"/>
      <c r="D36" s="1519"/>
      <c r="E36" s="2169"/>
      <c r="F36" s="2169"/>
      <c r="G36" s="2169"/>
      <c r="H36" s="2169"/>
      <c r="I36" s="1720"/>
      <c r="J36" s="148"/>
    </row>
    <row r="37" spans="1:11" ht="14.25" customHeight="1" x14ac:dyDescent="0.2">
      <c r="B37" s="132" t="s">
        <v>1473</v>
      </c>
      <c r="C37" s="132"/>
      <c r="D37" s="132"/>
      <c r="E37" s="2249"/>
      <c r="F37" s="132"/>
      <c r="G37" s="132"/>
      <c r="H37" s="525"/>
      <c r="J37" s="148"/>
    </row>
    <row r="38" spans="1:11" ht="12.75" customHeight="1" thickBot="1" x14ac:dyDescent="0.25">
      <c r="B38" s="5"/>
      <c r="C38" s="5"/>
      <c r="D38" s="5"/>
      <c r="E38" s="43"/>
      <c r="F38" s="43"/>
      <c r="G38" s="810" t="s">
        <v>171</v>
      </c>
      <c r="H38" s="55"/>
      <c r="J38" s="148"/>
    </row>
    <row r="39" spans="1:11" ht="11.25" customHeight="1" x14ac:dyDescent="0.2">
      <c r="A39" s="2613" t="s">
        <v>1497</v>
      </c>
      <c r="B39" s="2629" t="s">
        <v>172</v>
      </c>
      <c r="C39" s="2631" t="s">
        <v>645</v>
      </c>
      <c r="D39" s="2641" t="s">
        <v>187</v>
      </c>
      <c r="E39" s="2619" t="s">
        <v>1641</v>
      </c>
      <c r="F39" s="2609" t="s">
        <v>1498</v>
      </c>
      <c r="G39" s="2621" t="s">
        <v>192</v>
      </c>
      <c r="H39" s="12"/>
      <c r="I39" s="148"/>
    </row>
    <row r="40" spans="1:11" ht="18.75" customHeight="1" thickBot="1" x14ac:dyDescent="0.25">
      <c r="A40" s="2614"/>
      <c r="B40" s="2639"/>
      <c r="C40" s="2640"/>
      <c r="D40" s="2642"/>
      <c r="E40" s="2620"/>
      <c r="F40" s="2610"/>
      <c r="G40" s="2622"/>
      <c r="H40" s="12"/>
      <c r="K40" s="131"/>
    </row>
    <row r="41" spans="1:11" s="164" customFormat="1" ht="12" thickBot="1" x14ac:dyDescent="0.25">
      <c r="A41" s="67">
        <f>A42+A46+A49+A52+A57+A69+A74+A80+A84+A86</f>
        <v>6166</v>
      </c>
      <c r="B41" s="66" t="s">
        <v>178</v>
      </c>
      <c r="C41" s="70" t="s">
        <v>175</v>
      </c>
      <c r="D41" s="65" t="s">
        <v>180</v>
      </c>
      <c r="E41" s="67">
        <f>SUM(E42+E46+E49+E52+E57+E69+E74+E80+E84+E86)</f>
        <v>6501</v>
      </c>
      <c r="F41" s="67">
        <f>SUM(F42+F46+F49+F52+F57+F69+F74+F80+F84+F86)</f>
        <v>7151</v>
      </c>
      <c r="G41" s="526" t="s">
        <v>173</v>
      </c>
    </row>
    <row r="42" spans="1:11" x14ac:dyDescent="0.2">
      <c r="A42" s="604">
        <f>SUM(A43:A44)</f>
        <v>840</v>
      </c>
      <c r="B42" s="601" t="s">
        <v>179</v>
      </c>
      <c r="C42" s="602" t="s">
        <v>173</v>
      </c>
      <c r="D42" s="603" t="s">
        <v>646</v>
      </c>
      <c r="E42" s="1721">
        <v>1100</v>
      </c>
      <c r="F42" s="605">
        <f>SUM(F43:F45)</f>
        <v>1100</v>
      </c>
      <c r="G42" s="53"/>
      <c r="H42" s="12"/>
    </row>
    <row r="43" spans="1:11" x14ac:dyDescent="0.2">
      <c r="A43" s="609">
        <v>40</v>
      </c>
      <c r="B43" s="606" t="s">
        <v>190</v>
      </c>
      <c r="C43" s="607" t="s">
        <v>647</v>
      </c>
      <c r="D43" s="608" t="s">
        <v>648</v>
      </c>
      <c r="E43" s="1664">
        <v>40</v>
      </c>
      <c r="F43" s="610">
        <v>40</v>
      </c>
      <c r="G43" s="48"/>
      <c r="H43" s="12"/>
    </row>
    <row r="44" spans="1:11" ht="22.5" x14ac:dyDescent="0.2">
      <c r="A44" s="609">
        <v>800</v>
      </c>
      <c r="B44" s="606" t="s">
        <v>190</v>
      </c>
      <c r="C44" s="607" t="s">
        <v>649</v>
      </c>
      <c r="D44" s="611" t="s">
        <v>650</v>
      </c>
      <c r="E44" s="1664">
        <v>960</v>
      </c>
      <c r="F44" s="610">
        <v>960</v>
      </c>
      <c r="G44" s="48"/>
      <c r="H44" s="12"/>
    </row>
    <row r="45" spans="1:11" x14ac:dyDescent="0.2">
      <c r="A45" s="625">
        <v>0</v>
      </c>
      <c r="B45" s="622" t="s">
        <v>190</v>
      </c>
      <c r="C45" s="1501" t="s">
        <v>1780</v>
      </c>
      <c r="D45" s="624" t="s">
        <v>1781</v>
      </c>
      <c r="E45" s="1699">
        <v>100</v>
      </c>
      <c r="F45" s="626">
        <v>100</v>
      </c>
      <c r="G45" s="54"/>
      <c r="H45" s="12"/>
    </row>
    <row r="46" spans="1:11" x14ac:dyDescent="0.2">
      <c r="A46" s="615">
        <f>SUM(A47:A48)</f>
        <v>1150</v>
      </c>
      <c r="B46" s="612" t="s">
        <v>179</v>
      </c>
      <c r="C46" s="613" t="s">
        <v>173</v>
      </c>
      <c r="D46" s="614" t="s">
        <v>651</v>
      </c>
      <c r="E46" s="1700">
        <f>SUM(E47:E48)</f>
        <v>1150</v>
      </c>
      <c r="F46" s="616">
        <f>SUM(F47:F48)</f>
        <v>1150</v>
      </c>
      <c r="G46" s="54"/>
      <c r="H46" s="12"/>
    </row>
    <row r="47" spans="1:11" x14ac:dyDescent="0.2">
      <c r="A47" s="609">
        <v>1110</v>
      </c>
      <c r="B47" s="606" t="s">
        <v>190</v>
      </c>
      <c r="C47" s="607" t="s">
        <v>652</v>
      </c>
      <c r="D47" s="608" t="s">
        <v>653</v>
      </c>
      <c r="E47" s="1664">
        <v>1050</v>
      </c>
      <c r="F47" s="610">
        <v>1050</v>
      </c>
      <c r="G47" s="48"/>
      <c r="H47" s="12"/>
    </row>
    <row r="48" spans="1:11" x14ac:dyDescent="0.2">
      <c r="A48" s="609">
        <v>40</v>
      </c>
      <c r="B48" s="606" t="s">
        <v>190</v>
      </c>
      <c r="C48" s="607" t="s">
        <v>654</v>
      </c>
      <c r="D48" s="608" t="s">
        <v>655</v>
      </c>
      <c r="E48" s="1664">
        <v>100</v>
      </c>
      <c r="F48" s="610">
        <v>100</v>
      </c>
      <c r="G48" s="48"/>
      <c r="H48" s="12"/>
    </row>
    <row r="49" spans="1:8" x14ac:dyDescent="0.2">
      <c r="A49" s="620">
        <f>SUM(A50:A51)</f>
        <v>160</v>
      </c>
      <c r="B49" s="617" t="s">
        <v>179</v>
      </c>
      <c r="C49" s="618" t="s">
        <v>173</v>
      </c>
      <c r="D49" s="619" t="s">
        <v>656</v>
      </c>
      <c r="E49" s="1722">
        <f>SUM(E50:E51)</f>
        <v>60</v>
      </c>
      <c r="F49" s="621">
        <f>SUM(F50:F51)</f>
        <v>60</v>
      </c>
      <c r="G49" s="48"/>
      <c r="H49" s="12"/>
    </row>
    <row r="50" spans="1:8" x14ac:dyDescent="0.2">
      <c r="A50" s="609">
        <v>150</v>
      </c>
      <c r="B50" s="606" t="s">
        <v>190</v>
      </c>
      <c r="C50" s="607" t="s">
        <v>657</v>
      </c>
      <c r="D50" s="608" t="s">
        <v>658</v>
      </c>
      <c r="E50" s="1664">
        <v>50</v>
      </c>
      <c r="F50" s="610">
        <v>50</v>
      </c>
      <c r="G50" s="48"/>
      <c r="H50" s="12"/>
    </row>
    <row r="51" spans="1:8" x14ac:dyDescent="0.2">
      <c r="A51" s="625">
        <v>10</v>
      </c>
      <c r="B51" s="622" t="s">
        <v>190</v>
      </c>
      <c r="C51" s="623" t="s">
        <v>659</v>
      </c>
      <c r="D51" s="624" t="s">
        <v>660</v>
      </c>
      <c r="E51" s="1699">
        <v>10</v>
      </c>
      <c r="F51" s="626">
        <v>10</v>
      </c>
      <c r="G51" s="48"/>
      <c r="H51" s="12"/>
    </row>
    <row r="52" spans="1:8" x14ac:dyDescent="0.2">
      <c r="A52" s="620">
        <f>SUM(A53:A56)</f>
        <v>350</v>
      </c>
      <c r="B52" s="617" t="s">
        <v>179</v>
      </c>
      <c r="C52" s="618" t="s">
        <v>173</v>
      </c>
      <c r="D52" s="619" t="s">
        <v>661</v>
      </c>
      <c r="E52" s="1722">
        <f>SUM(E53:E56)</f>
        <v>390</v>
      </c>
      <c r="F52" s="621">
        <f>SUM(F53:F56)</f>
        <v>390</v>
      </c>
      <c r="G52" s="48"/>
      <c r="H52" s="12"/>
    </row>
    <row r="53" spans="1:8" x14ac:dyDescent="0.2">
      <c r="A53" s="609">
        <v>230</v>
      </c>
      <c r="B53" s="606" t="s">
        <v>190</v>
      </c>
      <c r="C53" s="607" t="s">
        <v>662</v>
      </c>
      <c r="D53" s="608" t="s">
        <v>663</v>
      </c>
      <c r="E53" s="1664">
        <v>230</v>
      </c>
      <c r="F53" s="610">
        <v>230</v>
      </c>
      <c r="G53" s="48"/>
      <c r="H53" s="12"/>
    </row>
    <row r="54" spans="1:8" x14ac:dyDescent="0.2">
      <c r="A54" s="609">
        <v>60</v>
      </c>
      <c r="B54" s="606" t="s">
        <v>190</v>
      </c>
      <c r="C54" s="607" t="s">
        <v>664</v>
      </c>
      <c r="D54" s="608" t="s">
        <v>665</v>
      </c>
      <c r="E54" s="1664">
        <v>100</v>
      </c>
      <c r="F54" s="610">
        <v>100</v>
      </c>
      <c r="G54" s="48"/>
      <c r="H54" s="12"/>
    </row>
    <row r="55" spans="1:8" x14ac:dyDescent="0.2">
      <c r="A55" s="609">
        <v>10</v>
      </c>
      <c r="B55" s="606" t="s">
        <v>190</v>
      </c>
      <c r="C55" s="607" t="s">
        <v>666</v>
      </c>
      <c r="D55" s="608" t="s">
        <v>667</v>
      </c>
      <c r="E55" s="1664">
        <v>10</v>
      </c>
      <c r="F55" s="610">
        <v>10</v>
      </c>
      <c r="G55" s="48"/>
      <c r="H55" s="12"/>
    </row>
    <row r="56" spans="1:8" x14ac:dyDescent="0.2">
      <c r="A56" s="609">
        <v>50</v>
      </c>
      <c r="B56" s="606" t="s">
        <v>190</v>
      </c>
      <c r="C56" s="607" t="s">
        <v>668</v>
      </c>
      <c r="D56" s="608" t="s">
        <v>669</v>
      </c>
      <c r="E56" s="1664">
        <v>50</v>
      </c>
      <c r="F56" s="610">
        <v>50</v>
      </c>
      <c r="G56" s="48"/>
      <c r="H56" s="12"/>
    </row>
    <row r="57" spans="1:8" s="148" customFormat="1" x14ac:dyDescent="0.2">
      <c r="A57" s="615">
        <f>SUM(A58:A68)</f>
        <v>425</v>
      </c>
      <c r="B57" s="612" t="s">
        <v>179</v>
      </c>
      <c r="C57" s="613" t="s">
        <v>173</v>
      </c>
      <c r="D57" s="614" t="s">
        <v>670</v>
      </c>
      <c r="E57" s="1700">
        <f>SUM(E58:E68)</f>
        <v>645</v>
      </c>
      <c r="F57" s="616">
        <f>SUM(F58:F68)</f>
        <v>1095</v>
      </c>
      <c r="G57" s="2083"/>
    </row>
    <row r="58" spans="1:8" s="148" customFormat="1" x14ac:dyDescent="0.2">
      <c r="A58" s="609">
        <v>345</v>
      </c>
      <c r="B58" s="606" t="s">
        <v>190</v>
      </c>
      <c r="C58" s="607" t="s">
        <v>671</v>
      </c>
      <c r="D58" s="608" t="s">
        <v>1782</v>
      </c>
      <c r="E58" s="1664">
        <v>345</v>
      </c>
      <c r="F58" s="610">
        <v>345</v>
      </c>
      <c r="G58" s="1073"/>
    </row>
    <row r="59" spans="1:8" s="148" customFormat="1" x14ac:dyDescent="0.2">
      <c r="A59" s="609">
        <v>0</v>
      </c>
      <c r="B59" s="606" t="s">
        <v>190</v>
      </c>
      <c r="C59" s="1375" t="s">
        <v>1783</v>
      </c>
      <c r="D59" s="608" t="s">
        <v>680</v>
      </c>
      <c r="E59" s="1664">
        <v>100</v>
      </c>
      <c r="F59" s="610">
        <v>100</v>
      </c>
      <c r="G59" s="1073"/>
    </row>
    <row r="60" spans="1:8" s="148" customFormat="1" x14ac:dyDescent="0.2">
      <c r="A60" s="609">
        <v>30</v>
      </c>
      <c r="B60" s="606" t="s">
        <v>190</v>
      </c>
      <c r="C60" s="607" t="s">
        <v>672</v>
      </c>
      <c r="D60" s="608" t="s">
        <v>660</v>
      </c>
      <c r="E60" s="1664">
        <v>30</v>
      </c>
      <c r="F60" s="610">
        <v>30</v>
      </c>
      <c r="G60" s="581"/>
    </row>
    <row r="61" spans="1:8" s="148" customFormat="1" ht="12" thickBot="1" x14ac:dyDescent="0.25">
      <c r="A61" s="181">
        <v>50</v>
      </c>
      <c r="B61" s="1360" t="s">
        <v>190</v>
      </c>
      <c r="C61" s="1361" t="s">
        <v>673</v>
      </c>
      <c r="D61" s="2346" t="s">
        <v>674</v>
      </c>
      <c r="E61" s="1613">
        <v>70</v>
      </c>
      <c r="F61" s="182">
        <v>70</v>
      </c>
      <c r="G61" s="1079"/>
    </row>
    <row r="62" spans="1:8" s="148" customFormat="1" ht="12" thickBot="1" x14ac:dyDescent="0.25">
      <c r="A62" s="1898"/>
      <c r="B62" s="1119"/>
      <c r="C62" s="1120"/>
      <c r="D62" s="2087"/>
      <c r="E62" s="1898"/>
      <c r="F62" s="1898"/>
      <c r="G62" s="2210" t="s">
        <v>171</v>
      </c>
    </row>
    <row r="63" spans="1:8" ht="11.25" customHeight="1" x14ac:dyDescent="0.2">
      <c r="A63" s="2613" t="s">
        <v>1497</v>
      </c>
      <c r="B63" s="2652" t="s">
        <v>172</v>
      </c>
      <c r="C63" s="2631" t="s">
        <v>645</v>
      </c>
      <c r="D63" s="2574" t="s">
        <v>187</v>
      </c>
      <c r="E63" s="2619" t="s">
        <v>1641</v>
      </c>
      <c r="F63" s="2609" t="s">
        <v>1498</v>
      </c>
      <c r="G63" s="2625" t="s">
        <v>192</v>
      </c>
      <c r="H63" s="12"/>
    </row>
    <row r="64" spans="1:8" ht="24" customHeight="1" thickBot="1" x14ac:dyDescent="0.25">
      <c r="A64" s="2623"/>
      <c r="B64" s="2662"/>
      <c r="C64" s="2640"/>
      <c r="D64" s="2575"/>
      <c r="E64" s="2620"/>
      <c r="F64" s="2624"/>
      <c r="G64" s="2626"/>
      <c r="H64" s="12"/>
    </row>
    <row r="65" spans="1:10" x14ac:dyDescent="0.2">
      <c r="A65" s="2340" t="s">
        <v>1940</v>
      </c>
      <c r="B65" s="2341"/>
      <c r="C65" s="2342" t="s">
        <v>173</v>
      </c>
      <c r="D65" s="2342" t="s">
        <v>173</v>
      </c>
      <c r="E65" s="2343" t="s">
        <v>433</v>
      </c>
      <c r="F65" s="2344" t="s">
        <v>433</v>
      </c>
      <c r="G65" s="2345"/>
      <c r="H65" s="12"/>
    </row>
    <row r="66" spans="1:10" s="148" customFormat="1" ht="56.25" customHeight="1" x14ac:dyDescent="0.2">
      <c r="A66" s="468">
        <v>0</v>
      </c>
      <c r="B66" s="606" t="s">
        <v>190</v>
      </c>
      <c r="C66" s="1938" t="s">
        <v>744</v>
      </c>
      <c r="D66" s="1671" t="s">
        <v>1784</v>
      </c>
      <c r="E66" s="1623">
        <v>0</v>
      </c>
      <c r="F66" s="469">
        <v>450</v>
      </c>
      <c r="G66" s="2084" t="s">
        <v>1941</v>
      </c>
    </row>
    <row r="67" spans="1:10" s="148" customFormat="1" x14ac:dyDescent="0.2">
      <c r="A67" s="625">
        <v>0</v>
      </c>
      <c r="B67" s="2347" t="s">
        <v>190</v>
      </c>
      <c r="C67" s="2348" t="s">
        <v>675</v>
      </c>
      <c r="D67" s="2349" t="s">
        <v>676</v>
      </c>
      <c r="E67" s="1699">
        <v>0</v>
      </c>
      <c r="F67" s="626">
        <v>0</v>
      </c>
      <c r="G67" s="2350"/>
    </row>
    <row r="68" spans="1:10" s="148" customFormat="1" x14ac:dyDescent="0.2">
      <c r="A68" s="609">
        <v>0</v>
      </c>
      <c r="B68" s="2014" t="s">
        <v>190</v>
      </c>
      <c r="C68" s="2077" t="s">
        <v>677</v>
      </c>
      <c r="D68" s="2088" t="s">
        <v>1785</v>
      </c>
      <c r="E68" s="1664">
        <v>100</v>
      </c>
      <c r="F68" s="610">
        <v>100</v>
      </c>
      <c r="G68" s="2085"/>
    </row>
    <row r="69" spans="1:10" x14ac:dyDescent="0.2">
      <c r="A69" s="615">
        <f>SUM(A70:A73)</f>
        <v>460</v>
      </c>
      <c r="B69" s="2090" t="s">
        <v>179</v>
      </c>
      <c r="C69" s="613" t="s">
        <v>173</v>
      </c>
      <c r="D69" s="1356" t="s">
        <v>678</v>
      </c>
      <c r="E69" s="1700">
        <f>SUM(E70:E73)</f>
        <v>280</v>
      </c>
      <c r="F69" s="616">
        <f>SUM(F70:F73)</f>
        <v>180</v>
      </c>
      <c r="G69" s="2083"/>
      <c r="H69" s="148"/>
    </row>
    <row r="70" spans="1:10" x14ac:dyDescent="0.2">
      <c r="A70" s="609">
        <v>320</v>
      </c>
      <c r="B70" s="2091" t="s">
        <v>190</v>
      </c>
      <c r="C70" s="607" t="s">
        <v>679</v>
      </c>
      <c r="D70" s="2088" t="s">
        <v>680</v>
      </c>
      <c r="E70" s="1664">
        <v>140</v>
      </c>
      <c r="F70" s="610">
        <v>40</v>
      </c>
      <c r="G70" s="2085"/>
      <c r="H70" s="148"/>
    </row>
    <row r="71" spans="1:10" x14ac:dyDescent="0.2">
      <c r="A71" s="609">
        <v>40</v>
      </c>
      <c r="B71" s="2091" t="s">
        <v>190</v>
      </c>
      <c r="C71" s="607" t="s">
        <v>681</v>
      </c>
      <c r="D71" s="2088" t="s">
        <v>682</v>
      </c>
      <c r="E71" s="1664">
        <v>40</v>
      </c>
      <c r="F71" s="610">
        <v>40</v>
      </c>
      <c r="G71" s="581"/>
      <c r="H71" s="12"/>
    </row>
    <row r="72" spans="1:10" x14ac:dyDescent="0.2">
      <c r="A72" s="609">
        <v>60</v>
      </c>
      <c r="B72" s="2091" t="s">
        <v>190</v>
      </c>
      <c r="C72" s="607" t="s">
        <v>683</v>
      </c>
      <c r="D72" s="2088" t="s">
        <v>684</v>
      </c>
      <c r="E72" s="1664">
        <v>60</v>
      </c>
      <c r="F72" s="610">
        <v>60</v>
      </c>
      <c r="G72" s="581"/>
      <c r="H72" s="12"/>
    </row>
    <row r="73" spans="1:10" x14ac:dyDescent="0.2">
      <c r="A73" s="609">
        <v>40</v>
      </c>
      <c r="B73" s="2091" t="s">
        <v>190</v>
      </c>
      <c r="C73" s="607" t="s">
        <v>685</v>
      </c>
      <c r="D73" s="2088" t="s">
        <v>686</v>
      </c>
      <c r="E73" s="1664">
        <v>40</v>
      </c>
      <c r="F73" s="610">
        <v>40</v>
      </c>
      <c r="G73" s="581"/>
      <c r="H73" s="12"/>
    </row>
    <row r="74" spans="1:10" x14ac:dyDescent="0.2">
      <c r="A74" s="620">
        <f>SUM(A75:A79)</f>
        <v>1300</v>
      </c>
      <c r="B74" s="2092" t="s">
        <v>179</v>
      </c>
      <c r="C74" s="618" t="s">
        <v>173</v>
      </c>
      <c r="D74" s="2089" t="s">
        <v>687</v>
      </c>
      <c r="E74" s="1722">
        <f>SUM(E75:E79)</f>
        <v>1200</v>
      </c>
      <c r="F74" s="621">
        <f>SUM(F75:F79)</f>
        <v>1200</v>
      </c>
      <c r="G74" s="581"/>
      <c r="H74" s="12"/>
    </row>
    <row r="75" spans="1:10" x14ac:dyDescent="0.2">
      <c r="A75" s="609">
        <v>95</v>
      </c>
      <c r="B75" s="2091" t="s">
        <v>190</v>
      </c>
      <c r="C75" s="607" t="s">
        <v>688</v>
      </c>
      <c r="D75" s="2088" t="s">
        <v>689</v>
      </c>
      <c r="E75" s="1664">
        <v>95</v>
      </c>
      <c r="F75" s="610">
        <v>95</v>
      </c>
      <c r="G75" s="581"/>
      <c r="H75" s="12"/>
    </row>
    <row r="76" spans="1:10" x14ac:dyDescent="0.2">
      <c r="A76" s="609">
        <v>90</v>
      </c>
      <c r="B76" s="2091" t="s">
        <v>190</v>
      </c>
      <c r="C76" s="607" t="s">
        <v>690</v>
      </c>
      <c r="D76" s="2088" t="s">
        <v>691</v>
      </c>
      <c r="E76" s="1664">
        <v>90</v>
      </c>
      <c r="F76" s="610">
        <v>90</v>
      </c>
      <c r="G76" s="581"/>
      <c r="H76" s="12"/>
    </row>
    <row r="77" spans="1:10" x14ac:dyDescent="0.2">
      <c r="A77" s="625">
        <v>1000</v>
      </c>
      <c r="B77" s="2093" t="s">
        <v>190</v>
      </c>
      <c r="C77" s="623" t="s">
        <v>692</v>
      </c>
      <c r="D77" s="627" t="s">
        <v>693</v>
      </c>
      <c r="E77" s="1699">
        <v>900</v>
      </c>
      <c r="F77" s="626">
        <v>900</v>
      </c>
      <c r="G77" s="2083"/>
      <c r="H77" s="12"/>
    </row>
    <row r="78" spans="1:10" x14ac:dyDescent="0.2">
      <c r="A78" s="609">
        <v>15</v>
      </c>
      <c r="B78" s="2091" t="s">
        <v>190</v>
      </c>
      <c r="C78" s="607" t="s">
        <v>694</v>
      </c>
      <c r="D78" s="2088" t="s">
        <v>695</v>
      </c>
      <c r="E78" s="1664">
        <v>15</v>
      </c>
      <c r="F78" s="610">
        <v>15</v>
      </c>
      <c r="G78" s="581"/>
      <c r="H78" s="12"/>
    </row>
    <row r="79" spans="1:10" x14ac:dyDescent="0.2">
      <c r="A79" s="625">
        <v>100</v>
      </c>
      <c r="B79" s="2091" t="s">
        <v>190</v>
      </c>
      <c r="C79" s="623" t="s">
        <v>696</v>
      </c>
      <c r="D79" s="627" t="s">
        <v>697</v>
      </c>
      <c r="E79" s="1699">
        <v>100</v>
      </c>
      <c r="F79" s="626">
        <v>100</v>
      </c>
      <c r="G79" s="581"/>
      <c r="H79" s="12"/>
    </row>
    <row r="80" spans="1:10" ht="15.75" x14ac:dyDescent="0.2">
      <c r="A80" s="615">
        <f>SUM(A81:A83)</f>
        <v>100</v>
      </c>
      <c r="B80" s="2090" t="s">
        <v>170</v>
      </c>
      <c r="C80" s="613" t="s">
        <v>173</v>
      </c>
      <c r="D80" s="1356" t="s">
        <v>698</v>
      </c>
      <c r="E80" s="1700">
        <f>SUM(E81:E83)</f>
        <v>150</v>
      </c>
      <c r="F80" s="616">
        <f>SUM(F81:F83)</f>
        <v>450</v>
      </c>
      <c r="G80" s="1784"/>
      <c r="H80" s="593"/>
      <c r="J80" s="132"/>
    </row>
    <row r="81" spans="1:9" x14ac:dyDescent="0.2">
      <c r="A81" s="625">
        <v>80</v>
      </c>
      <c r="B81" s="2093" t="s">
        <v>190</v>
      </c>
      <c r="C81" s="623" t="s">
        <v>699</v>
      </c>
      <c r="D81" s="627" t="s">
        <v>700</v>
      </c>
      <c r="E81" s="1699">
        <v>70</v>
      </c>
      <c r="F81" s="626">
        <v>70</v>
      </c>
      <c r="G81" s="581"/>
      <c r="H81" s="12"/>
    </row>
    <row r="82" spans="1:9" ht="41.25" customHeight="1" x14ac:dyDescent="0.2">
      <c r="A82" s="151">
        <v>0</v>
      </c>
      <c r="B82" s="2094" t="s">
        <v>178</v>
      </c>
      <c r="C82" s="1939" t="s">
        <v>1786</v>
      </c>
      <c r="D82" s="32" t="s">
        <v>1787</v>
      </c>
      <c r="E82" s="1906">
        <v>0</v>
      </c>
      <c r="F82" s="152">
        <v>200</v>
      </c>
      <c r="G82" s="1517" t="s">
        <v>1941</v>
      </c>
      <c r="H82" s="786"/>
    </row>
    <row r="83" spans="1:9" x14ac:dyDescent="0.2">
      <c r="A83" s="609">
        <v>20</v>
      </c>
      <c r="B83" s="2091" t="s">
        <v>190</v>
      </c>
      <c r="C83" s="607" t="s">
        <v>701</v>
      </c>
      <c r="D83" s="2088" t="s">
        <v>702</v>
      </c>
      <c r="E83" s="1664">
        <v>80</v>
      </c>
      <c r="F83" s="610">
        <v>180</v>
      </c>
      <c r="G83" s="581"/>
      <c r="H83" s="12"/>
    </row>
    <row r="84" spans="1:9" x14ac:dyDescent="0.2">
      <c r="A84" s="615">
        <f>SUM(A85:A85)</f>
        <v>1001</v>
      </c>
      <c r="B84" s="612" t="s">
        <v>179</v>
      </c>
      <c r="C84" s="613" t="s">
        <v>173</v>
      </c>
      <c r="D84" s="614" t="s">
        <v>703</v>
      </c>
      <c r="E84" s="1700">
        <f>SUM(E85:E85)</f>
        <v>1146</v>
      </c>
      <c r="F84" s="616">
        <f>SUM(F85:F85)</f>
        <v>1146</v>
      </c>
      <c r="G84" s="628"/>
      <c r="H84" s="12"/>
    </row>
    <row r="85" spans="1:9" x14ac:dyDescent="0.2">
      <c r="A85" s="609">
        <v>1001</v>
      </c>
      <c r="B85" s="606" t="s">
        <v>190</v>
      </c>
      <c r="C85" s="607" t="s">
        <v>704</v>
      </c>
      <c r="D85" s="608" t="s">
        <v>705</v>
      </c>
      <c r="E85" s="1664">
        <v>1146</v>
      </c>
      <c r="F85" s="610">
        <v>1146</v>
      </c>
      <c r="G85" s="48"/>
      <c r="H85" s="12"/>
    </row>
    <row r="86" spans="1:9" x14ac:dyDescent="0.2">
      <c r="A86" s="112">
        <f>SUM(A87:A89)</f>
        <v>380</v>
      </c>
      <c r="B86" s="629" t="s">
        <v>179</v>
      </c>
      <c r="C86" s="630" t="s">
        <v>173</v>
      </c>
      <c r="D86" s="631" t="s">
        <v>203</v>
      </c>
      <c r="E86" s="1616">
        <f>SUM(E87:E89)</f>
        <v>380</v>
      </c>
      <c r="F86" s="113">
        <f>SUM(F87:F89)</f>
        <v>380</v>
      </c>
      <c r="G86" s="54"/>
      <c r="H86" s="12"/>
    </row>
    <row r="87" spans="1:9" ht="22.5" x14ac:dyDescent="0.2">
      <c r="A87" s="95">
        <v>150</v>
      </c>
      <c r="B87" s="632" t="s">
        <v>179</v>
      </c>
      <c r="C87" s="480" t="s">
        <v>706</v>
      </c>
      <c r="D87" s="633" t="s">
        <v>707</v>
      </c>
      <c r="E87" s="1618">
        <v>150</v>
      </c>
      <c r="F87" s="99">
        <v>150</v>
      </c>
      <c r="G87" s="48"/>
      <c r="H87" s="12"/>
    </row>
    <row r="88" spans="1:9" ht="22.5" x14ac:dyDescent="0.2">
      <c r="A88" s="95">
        <v>150</v>
      </c>
      <c r="B88" s="634" t="s">
        <v>179</v>
      </c>
      <c r="C88" s="480" t="s">
        <v>708</v>
      </c>
      <c r="D88" s="633" t="s">
        <v>709</v>
      </c>
      <c r="E88" s="1618">
        <v>150</v>
      </c>
      <c r="F88" s="99">
        <v>150</v>
      </c>
      <c r="G88" s="48"/>
      <c r="H88" s="12"/>
    </row>
    <row r="89" spans="1:9" ht="23.25" thickBot="1" x14ac:dyDescent="0.25">
      <c r="A89" s="638">
        <v>80</v>
      </c>
      <c r="B89" s="635" t="s">
        <v>179</v>
      </c>
      <c r="C89" s="636" t="s">
        <v>710</v>
      </c>
      <c r="D89" s="637" t="s">
        <v>711</v>
      </c>
      <c r="E89" s="1712">
        <v>80</v>
      </c>
      <c r="F89" s="382">
        <v>80</v>
      </c>
      <c r="G89" s="639"/>
      <c r="H89" s="12"/>
    </row>
    <row r="90" spans="1:9" x14ac:dyDescent="0.2">
      <c r="C90" s="640"/>
      <c r="D90" s="640"/>
      <c r="E90" s="640"/>
      <c r="F90" s="640"/>
      <c r="G90" s="640"/>
    </row>
    <row r="91" spans="1:9" ht="15.75" x14ac:dyDescent="0.2">
      <c r="B91" s="132" t="s">
        <v>1474</v>
      </c>
      <c r="C91" s="132"/>
      <c r="D91" s="132"/>
      <c r="E91" s="2249"/>
      <c r="F91" s="132"/>
      <c r="G91" s="132"/>
      <c r="H91" s="525"/>
    </row>
    <row r="92" spans="1:9" ht="12" thickBot="1" x14ac:dyDescent="0.25">
      <c r="B92" s="5"/>
      <c r="C92" s="5"/>
      <c r="D92" s="5"/>
      <c r="E92" s="43"/>
      <c r="F92" s="43"/>
      <c r="G92" s="810" t="s">
        <v>171</v>
      </c>
      <c r="H92" s="55"/>
    </row>
    <row r="93" spans="1:9" ht="11.25" customHeight="1" x14ac:dyDescent="0.2">
      <c r="A93" s="2613" t="s">
        <v>1497</v>
      </c>
      <c r="B93" s="2629" t="s">
        <v>172</v>
      </c>
      <c r="C93" s="2631" t="s">
        <v>712</v>
      </c>
      <c r="D93" s="2641" t="s">
        <v>194</v>
      </c>
      <c r="E93" s="2619" t="s">
        <v>1641</v>
      </c>
      <c r="F93" s="2609" t="s">
        <v>1498</v>
      </c>
      <c r="G93" s="2611" t="s">
        <v>192</v>
      </c>
      <c r="H93" s="12"/>
    </row>
    <row r="94" spans="1:9" ht="20.25" customHeight="1" thickBot="1" x14ac:dyDescent="0.25">
      <c r="A94" s="2614"/>
      <c r="B94" s="2639"/>
      <c r="C94" s="2640"/>
      <c r="D94" s="2642"/>
      <c r="E94" s="2620"/>
      <c r="F94" s="2610"/>
      <c r="G94" s="2612"/>
      <c r="H94" s="12"/>
    </row>
    <row r="95" spans="1:9" s="164" customFormat="1" ht="12" thickBot="1" x14ac:dyDescent="0.25">
      <c r="A95" s="67">
        <f>A96+A100+A108+A110+A112</f>
        <v>2894</v>
      </c>
      <c r="B95" s="66" t="s">
        <v>178</v>
      </c>
      <c r="C95" s="70" t="s">
        <v>175</v>
      </c>
      <c r="D95" s="65" t="s">
        <v>180</v>
      </c>
      <c r="E95" s="67">
        <f>SUM(E96+E100+E108+E110+E112)</f>
        <v>3174</v>
      </c>
      <c r="F95" s="67">
        <f>SUM(F96+F100+F108+F110+F112)</f>
        <v>3174</v>
      </c>
      <c r="G95" s="526" t="s">
        <v>173</v>
      </c>
      <c r="H95" s="803"/>
      <c r="I95" s="803"/>
    </row>
    <row r="96" spans="1:9" x14ac:dyDescent="0.2">
      <c r="A96" s="643">
        <f>SUM(A97:A99)</f>
        <v>500</v>
      </c>
      <c r="B96" s="641" t="s">
        <v>178</v>
      </c>
      <c r="C96" s="528" t="s">
        <v>173</v>
      </c>
      <c r="D96" s="642" t="s">
        <v>651</v>
      </c>
      <c r="E96" s="1723">
        <f>SUM(E97:E99)</f>
        <v>700</v>
      </c>
      <c r="F96" s="644">
        <f>SUM(F97:F99)</f>
        <v>700</v>
      </c>
      <c r="G96" s="645"/>
      <c r="H96" s="148"/>
      <c r="I96" s="148"/>
    </row>
    <row r="97" spans="1:18" x14ac:dyDescent="0.2">
      <c r="A97" s="647">
        <v>200</v>
      </c>
      <c r="B97" s="45" t="s">
        <v>178</v>
      </c>
      <c r="C97" s="46" t="s">
        <v>713</v>
      </c>
      <c r="D97" s="646" t="s">
        <v>714</v>
      </c>
      <c r="E97" s="1724">
        <v>300</v>
      </c>
      <c r="F97" s="648">
        <v>300</v>
      </c>
      <c r="G97" s="649"/>
      <c r="H97" s="148"/>
      <c r="I97" s="148"/>
    </row>
    <row r="98" spans="1:18" x14ac:dyDescent="0.2">
      <c r="A98" s="609">
        <v>300</v>
      </c>
      <c r="B98" s="606" t="s">
        <v>178</v>
      </c>
      <c r="C98" s="607" t="s">
        <v>715</v>
      </c>
      <c r="D98" s="608" t="s">
        <v>716</v>
      </c>
      <c r="E98" s="1664">
        <v>300</v>
      </c>
      <c r="F98" s="610">
        <v>300</v>
      </c>
      <c r="G98" s="51"/>
      <c r="H98" s="803"/>
      <c r="I98" s="803"/>
    </row>
    <row r="99" spans="1:18" x14ac:dyDescent="0.2">
      <c r="A99" s="625">
        <v>0</v>
      </c>
      <c r="B99" s="622" t="s">
        <v>178</v>
      </c>
      <c r="C99" s="623" t="s">
        <v>1788</v>
      </c>
      <c r="D99" s="624" t="s">
        <v>1591</v>
      </c>
      <c r="E99" s="1699">
        <v>100</v>
      </c>
      <c r="F99" s="626">
        <v>100</v>
      </c>
      <c r="G99" s="628"/>
      <c r="H99" s="803"/>
      <c r="I99" s="803"/>
    </row>
    <row r="100" spans="1:18" x14ac:dyDescent="0.2">
      <c r="A100" s="651">
        <f>SUM(A101:A107)</f>
        <v>854</v>
      </c>
      <c r="B100" s="555" t="s">
        <v>178</v>
      </c>
      <c r="C100" s="556" t="s">
        <v>173</v>
      </c>
      <c r="D100" s="650" t="s">
        <v>646</v>
      </c>
      <c r="E100" s="1725">
        <f>SUM(E101:E107)</f>
        <v>854</v>
      </c>
      <c r="F100" s="652">
        <f>SUM(F101:F107)</f>
        <v>854</v>
      </c>
      <c r="G100" s="653"/>
      <c r="H100" s="148"/>
      <c r="I100" s="148"/>
    </row>
    <row r="101" spans="1:18" ht="22.5" x14ac:dyDescent="0.2">
      <c r="A101" s="647">
        <v>104</v>
      </c>
      <c r="B101" s="45" t="s">
        <v>178</v>
      </c>
      <c r="C101" s="607" t="s">
        <v>717</v>
      </c>
      <c r="D101" s="611" t="s">
        <v>718</v>
      </c>
      <c r="E101" s="1724">
        <v>104</v>
      </c>
      <c r="F101" s="648">
        <v>104</v>
      </c>
      <c r="G101" s="654"/>
      <c r="H101" s="148"/>
      <c r="I101" s="148"/>
    </row>
    <row r="102" spans="1:18" ht="22.5" x14ac:dyDescent="0.2">
      <c r="A102" s="656">
        <v>120</v>
      </c>
      <c r="B102" s="655" t="s">
        <v>178</v>
      </c>
      <c r="C102" s="480" t="s">
        <v>719</v>
      </c>
      <c r="D102" s="660" t="s">
        <v>720</v>
      </c>
      <c r="E102" s="1726">
        <v>120</v>
      </c>
      <c r="F102" s="657">
        <v>120</v>
      </c>
      <c r="G102" s="128"/>
      <c r="H102" s="148"/>
      <c r="I102" s="148"/>
    </row>
    <row r="103" spans="1:18" x14ac:dyDescent="0.2">
      <c r="A103" s="656">
        <v>30</v>
      </c>
      <c r="B103" s="655" t="s">
        <v>178</v>
      </c>
      <c r="C103" s="480" t="s">
        <v>721</v>
      </c>
      <c r="D103" s="660" t="s">
        <v>722</v>
      </c>
      <c r="E103" s="1726">
        <v>30</v>
      </c>
      <c r="F103" s="657">
        <v>30</v>
      </c>
      <c r="G103" s="658"/>
      <c r="H103" s="148"/>
      <c r="I103" s="148"/>
    </row>
    <row r="104" spans="1:18" ht="22.5" x14ac:dyDescent="0.2">
      <c r="A104" s="656">
        <v>50</v>
      </c>
      <c r="B104" s="655" t="s">
        <v>178</v>
      </c>
      <c r="C104" s="480" t="s">
        <v>723</v>
      </c>
      <c r="D104" s="660" t="s">
        <v>724</v>
      </c>
      <c r="E104" s="1726">
        <v>50</v>
      </c>
      <c r="F104" s="657">
        <v>50</v>
      </c>
      <c r="G104" s="65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</row>
    <row r="105" spans="1:18" ht="22.5" x14ac:dyDescent="0.2">
      <c r="A105" s="656">
        <v>50</v>
      </c>
      <c r="B105" s="659" t="s">
        <v>178</v>
      </c>
      <c r="C105" s="480" t="s">
        <v>725</v>
      </c>
      <c r="D105" s="660" t="s">
        <v>726</v>
      </c>
      <c r="E105" s="1726">
        <v>50</v>
      </c>
      <c r="F105" s="657">
        <v>50</v>
      </c>
      <c r="G105" s="65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</row>
    <row r="106" spans="1:18" x14ac:dyDescent="0.2">
      <c r="A106" s="656">
        <v>250</v>
      </c>
      <c r="B106" s="655" t="s">
        <v>178</v>
      </c>
      <c r="C106" s="543" t="s">
        <v>727</v>
      </c>
      <c r="D106" s="660" t="s">
        <v>728</v>
      </c>
      <c r="E106" s="1726">
        <v>250</v>
      </c>
      <c r="F106" s="657">
        <v>250</v>
      </c>
      <c r="G106" s="661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</row>
    <row r="107" spans="1:18" s="164" customFormat="1" x14ac:dyDescent="0.2">
      <c r="A107" s="664">
        <v>250</v>
      </c>
      <c r="B107" s="663" t="s">
        <v>178</v>
      </c>
      <c r="C107" s="543" t="s">
        <v>729</v>
      </c>
      <c r="D107" s="2470" t="s">
        <v>730</v>
      </c>
      <c r="E107" s="1727">
        <v>250</v>
      </c>
      <c r="F107" s="665">
        <v>250</v>
      </c>
      <c r="G107" s="1362"/>
      <c r="H107" s="148"/>
      <c r="I107" s="148"/>
      <c r="J107" s="803"/>
      <c r="K107" s="803"/>
      <c r="L107" s="803"/>
      <c r="M107" s="803"/>
      <c r="N107" s="803"/>
      <c r="O107" s="803"/>
      <c r="P107" s="803"/>
      <c r="Q107" s="803"/>
      <c r="R107" s="803"/>
    </row>
    <row r="108" spans="1:18" s="164" customFormat="1" x14ac:dyDescent="0.2">
      <c r="A108" s="651">
        <f>SUM(A109:A109)</f>
        <v>0</v>
      </c>
      <c r="B108" s="555" t="s">
        <v>178</v>
      </c>
      <c r="C108" s="556" t="s">
        <v>173</v>
      </c>
      <c r="D108" s="2499" t="s">
        <v>670</v>
      </c>
      <c r="E108" s="1725">
        <f>SUM(E109:E109)</f>
        <v>120</v>
      </c>
      <c r="F108" s="652">
        <f>SUM(F109:F109)</f>
        <v>120</v>
      </c>
      <c r="G108" s="1728"/>
      <c r="H108" s="148"/>
      <c r="I108" s="148"/>
      <c r="J108" s="803"/>
      <c r="K108" s="803"/>
      <c r="L108" s="803"/>
      <c r="M108" s="803"/>
      <c r="N108" s="803"/>
      <c r="O108" s="803"/>
      <c r="P108" s="803"/>
      <c r="Q108" s="803"/>
      <c r="R108" s="803"/>
    </row>
    <row r="109" spans="1:18" s="164" customFormat="1" x14ac:dyDescent="0.2">
      <c r="A109" s="184">
        <v>0</v>
      </c>
      <c r="B109" s="659" t="s">
        <v>178</v>
      </c>
      <c r="C109" s="1940" t="s">
        <v>1789</v>
      </c>
      <c r="D109" s="660" t="s">
        <v>1790</v>
      </c>
      <c r="E109" s="1660">
        <v>120</v>
      </c>
      <c r="F109" s="167">
        <v>120</v>
      </c>
      <c r="G109" s="106"/>
      <c r="H109" s="148"/>
      <c r="I109" s="148"/>
      <c r="J109" s="803"/>
      <c r="K109" s="803"/>
      <c r="L109" s="803"/>
      <c r="M109" s="803"/>
      <c r="N109" s="803"/>
      <c r="O109" s="803"/>
      <c r="P109" s="803"/>
      <c r="Q109" s="803"/>
      <c r="R109" s="803"/>
    </row>
    <row r="110" spans="1:18" x14ac:dyDescent="0.2">
      <c r="A110" s="651">
        <f>SUM(A111:A111)</f>
        <v>40</v>
      </c>
      <c r="B110" s="555" t="s">
        <v>178</v>
      </c>
      <c r="C110" s="556" t="s">
        <v>173</v>
      </c>
      <c r="D110" s="650" t="s">
        <v>678</v>
      </c>
      <c r="E110" s="1725">
        <f>SUM(E111:E111)</f>
        <v>0</v>
      </c>
      <c r="F110" s="652">
        <f>SUM(F111:F111)</f>
        <v>0</v>
      </c>
      <c r="G110" s="653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</row>
    <row r="111" spans="1:18" x14ac:dyDescent="0.2">
      <c r="A111" s="647">
        <v>40</v>
      </c>
      <c r="B111" s="45" t="s">
        <v>178</v>
      </c>
      <c r="C111" s="46" t="s">
        <v>731</v>
      </c>
      <c r="D111" s="646" t="s">
        <v>732</v>
      </c>
      <c r="E111" s="1724">
        <v>0</v>
      </c>
      <c r="F111" s="648">
        <v>0</v>
      </c>
      <c r="G111" s="654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</row>
    <row r="112" spans="1:18" x14ac:dyDescent="0.2">
      <c r="A112" s="651">
        <f>SUM(A113:A114)</f>
        <v>1500</v>
      </c>
      <c r="B112" s="552" t="s">
        <v>178</v>
      </c>
      <c r="C112" s="538" t="s">
        <v>173</v>
      </c>
      <c r="D112" s="662" t="s">
        <v>687</v>
      </c>
      <c r="E112" s="1725">
        <f>SUM(E113:E114)</f>
        <v>1500</v>
      </c>
      <c r="F112" s="652">
        <f>SUM(F113:F114)</f>
        <v>1500</v>
      </c>
      <c r="G112" s="649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</row>
    <row r="113" spans="1:19" s="6" customFormat="1" ht="22.5" x14ac:dyDescent="0.2">
      <c r="A113" s="2468">
        <v>1500</v>
      </c>
      <c r="B113" s="2469" t="s">
        <v>178</v>
      </c>
      <c r="C113" s="21" t="s">
        <v>733</v>
      </c>
      <c r="D113" s="2470" t="s">
        <v>734</v>
      </c>
      <c r="E113" s="1696">
        <v>1500</v>
      </c>
      <c r="F113" s="2471">
        <v>1500</v>
      </c>
      <c r="G113" s="2472"/>
      <c r="H113" s="799"/>
      <c r="I113" s="799"/>
      <c r="J113" s="799"/>
      <c r="K113" s="799"/>
      <c r="L113" s="799"/>
      <c r="M113" s="799"/>
      <c r="N113" s="799"/>
      <c r="O113" s="799"/>
      <c r="P113" s="799"/>
      <c r="Q113" s="799"/>
      <c r="R113" s="799"/>
    </row>
    <row r="114" spans="1:19" s="6" customFormat="1" ht="23.25" thickBot="1" x14ac:dyDescent="0.25">
      <c r="A114" s="2473">
        <v>0</v>
      </c>
      <c r="B114" s="2474" t="s">
        <v>178</v>
      </c>
      <c r="C114" s="2475" t="s">
        <v>735</v>
      </c>
      <c r="D114" s="2476" t="s">
        <v>736</v>
      </c>
      <c r="E114" s="2477">
        <v>0</v>
      </c>
      <c r="F114" s="524">
        <v>0</v>
      </c>
      <c r="G114" s="2478"/>
      <c r="H114" s="799"/>
      <c r="I114" s="799"/>
      <c r="J114" s="799"/>
      <c r="K114" s="799"/>
      <c r="L114" s="799"/>
      <c r="M114" s="799"/>
      <c r="N114" s="799"/>
      <c r="O114" s="799"/>
      <c r="P114" s="799"/>
      <c r="Q114" s="799"/>
      <c r="R114" s="799"/>
    </row>
    <row r="115" spans="1:19" x14ac:dyDescent="0.2">
      <c r="C115" s="640"/>
      <c r="D115" s="2204"/>
      <c r="E115" s="640"/>
      <c r="F115" s="640"/>
      <c r="G115" s="640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</row>
    <row r="116" spans="1:19" ht="15.75" customHeight="1" x14ac:dyDescent="0.25">
      <c r="B116" s="1390" t="s">
        <v>1475</v>
      </c>
      <c r="C116" s="1390"/>
      <c r="D116" s="1390"/>
      <c r="E116" s="2255"/>
      <c r="F116" s="1390"/>
      <c r="G116" s="1390"/>
      <c r="H116" s="456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</row>
    <row r="117" spans="1:19" ht="12" thickBot="1" x14ac:dyDescent="0.25">
      <c r="B117" s="666"/>
      <c r="C117" s="666"/>
      <c r="D117" s="666"/>
      <c r="E117" s="667"/>
      <c r="F117" s="667"/>
      <c r="G117" s="667" t="s">
        <v>171</v>
      </c>
      <c r="H117" s="66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</row>
    <row r="118" spans="1:19" ht="11.25" customHeight="1" x14ac:dyDescent="0.2">
      <c r="A118" s="2613" t="s">
        <v>1497</v>
      </c>
      <c r="B118" s="2715" t="s">
        <v>177</v>
      </c>
      <c r="C118" s="2615" t="s">
        <v>737</v>
      </c>
      <c r="D118" s="2574" t="s">
        <v>189</v>
      </c>
      <c r="E118" s="2619" t="s">
        <v>1641</v>
      </c>
      <c r="F118" s="2609" t="s">
        <v>1498</v>
      </c>
      <c r="G118" s="2621" t="s">
        <v>192</v>
      </c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</row>
    <row r="119" spans="1:19" ht="16.5" customHeight="1" thickBot="1" x14ac:dyDescent="0.25">
      <c r="A119" s="2614"/>
      <c r="B119" s="2716"/>
      <c r="C119" s="2616"/>
      <c r="D119" s="2575"/>
      <c r="E119" s="2620"/>
      <c r="F119" s="2610"/>
      <c r="G119" s="2622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</row>
    <row r="120" spans="1:19" s="164" customFormat="1" ht="12" thickBot="1" x14ac:dyDescent="0.25">
      <c r="A120" s="71">
        <f>A121</f>
        <v>1600</v>
      </c>
      <c r="B120" s="2230" t="s">
        <v>178</v>
      </c>
      <c r="C120" s="2231" t="s">
        <v>175</v>
      </c>
      <c r="D120" s="2232" t="s">
        <v>180</v>
      </c>
      <c r="E120" s="67">
        <f>E121</f>
        <v>1050</v>
      </c>
      <c r="F120" s="71">
        <f>F121</f>
        <v>400</v>
      </c>
      <c r="G120" s="2233" t="s">
        <v>173</v>
      </c>
      <c r="H120" s="803"/>
      <c r="I120" s="803"/>
      <c r="J120" s="803"/>
      <c r="K120" s="1423"/>
      <c r="L120" s="803"/>
      <c r="M120" s="803"/>
      <c r="N120" s="803"/>
      <c r="O120" s="803"/>
      <c r="P120" s="803"/>
      <c r="Q120" s="803"/>
      <c r="R120" s="803"/>
    </row>
    <row r="121" spans="1:19" x14ac:dyDescent="0.2">
      <c r="A121" s="671">
        <f>SUM(A122:A130)</f>
        <v>1600</v>
      </c>
      <c r="B121" s="669" t="s">
        <v>173</v>
      </c>
      <c r="C121" s="670" t="s">
        <v>173</v>
      </c>
      <c r="D121" s="1730" t="s">
        <v>61</v>
      </c>
      <c r="E121" s="1733">
        <f>SUM(E122:E130)</f>
        <v>1050</v>
      </c>
      <c r="F121" s="1729">
        <f>SUM(F122:F130)</f>
        <v>400</v>
      </c>
      <c r="G121" s="672"/>
      <c r="H121" s="148"/>
      <c r="I121" s="148"/>
    </row>
    <row r="122" spans="1:19" ht="22.5" x14ac:dyDescent="0.2">
      <c r="A122" s="468">
        <v>300</v>
      </c>
      <c r="B122" s="606" t="s">
        <v>178</v>
      </c>
      <c r="C122" s="466" t="s">
        <v>738</v>
      </c>
      <c r="D122" s="848" t="s">
        <v>739</v>
      </c>
      <c r="E122" s="1623">
        <v>300</v>
      </c>
      <c r="F122" s="469">
        <v>0</v>
      </c>
      <c r="G122" s="674"/>
      <c r="H122" s="148"/>
      <c r="I122" s="148"/>
    </row>
    <row r="123" spans="1:19" x14ac:dyDescent="0.2">
      <c r="A123" s="468">
        <v>400</v>
      </c>
      <c r="B123" s="606" t="s">
        <v>178</v>
      </c>
      <c r="C123" s="466" t="s">
        <v>740</v>
      </c>
      <c r="D123" s="1671" t="s">
        <v>741</v>
      </c>
      <c r="E123" s="1623">
        <v>0</v>
      </c>
      <c r="F123" s="469">
        <v>0</v>
      </c>
      <c r="G123" s="674"/>
      <c r="H123" s="803"/>
      <c r="I123" s="148"/>
    </row>
    <row r="124" spans="1:19" x14ac:dyDescent="0.2">
      <c r="A124" s="468">
        <v>400</v>
      </c>
      <c r="B124" s="606" t="s">
        <v>178</v>
      </c>
      <c r="C124" s="466" t="s">
        <v>742</v>
      </c>
      <c r="D124" s="1671" t="s">
        <v>743</v>
      </c>
      <c r="E124" s="1623">
        <v>0</v>
      </c>
      <c r="F124" s="469">
        <v>0</v>
      </c>
      <c r="G124" s="106"/>
      <c r="H124" s="803"/>
      <c r="I124" s="148"/>
    </row>
    <row r="125" spans="1:19" x14ac:dyDescent="0.2">
      <c r="A125" s="188">
        <v>0</v>
      </c>
      <c r="B125" s="622" t="s">
        <v>178</v>
      </c>
      <c r="C125" s="675" t="s">
        <v>748</v>
      </c>
      <c r="D125" s="1731" t="s">
        <v>749</v>
      </c>
      <c r="E125" s="1625">
        <v>0</v>
      </c>
      <c r="F125" s="189">
        <v>0</v>
      </c>
      <c r="G125" s="676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</row>
    <row r="126" spans="1:19" x14ac:dyDescent="0.2">
      <c r="A126" s="468">
        <v>0</v>
      </c>
      <c r="B126" s="606" t="s">
        <v>178</v>
      </c>
      <c r="C126" s="466" t="s">
        <v>750</v>
      </c>
      <c r="D126" s="1671" t="s">
        <v>751</v>
      </c>
      <c r="E126" s="1623">
        <v>0</v>
      </c>
      <c r="F126" s="469">
        <v>0</v>
      </c>
      <c r="G126" s="106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</row>
    <row r="127" spans="1:19" ht="56.25" customHeight="1" x14ac:dyDescent="0.2">
      <c r="A127" s="188">
        <v>500</v>
      </c>
      <c r="B127" s="622" t="s">
        <v>178</v>
      </c>
      <c r="C127" s="1940" t="s">
        <v>744</v>
      </c>
      <c r="D127" s="1731" t="s">
        <v>745</v>
      </c>
      <c r="E127" s="1625">
        <v>450</v>
      </c>
      <c r="F127" s="189">
        <v>0</v>
      </c>
      <c r="G127" s="149" t="s">
        <v>1942</v>
      </c>
      <c r="H127" s="786"/>
      <c r="I127" s="593"/>
      <c r="J127" s="148"/>
      <c r="K127" s="148"/>
      <c r="L127" s="148"/>
      <c r="M127" s="148"/>
      <c r="N127" s="148"/>
      <c r="O127" s="148"/>
      <c r="P127" s="148"/>
      <c r="Q127" s="148"/>
      <c r="R127" s="148"/>
    </row>
    <row r="128" spans="1:19" ht="61.5" customHeight="1" x14ac:dyDescent="0.2">
      <c r="A128" s="188">
        <v>0</v>
      </c>
      <c r="B128" s="622" t="s">
        <v>178</v>
      </c>
      <c r="C128" s="1940" t="s">
        <v>1786</v>
      </c>
      <c r="D128" s="1014" t="s">
        <v>1592</v>
      </c>
      <c r="E128" s="1625">
        <v>100</v>
      </c>
      <c r="F128" s="189">
        <v>0</v>
      </c>
      <c r="G128" s="74" t="s">
        <v>1942</v>
      </c>
      <c r="H128" s="786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</row>
    <row r="129" spans="1:19" x14ac:dyDescent="0.2">
      <c r="A129" s="188">
        <v>0</v>
      </c>
      <c r="B129" s="622" t="s">
        <v>178</v>
      </c>
      <c r="C129" s="1940" t="s">
        <v>1791</v>
      </c>
      <c r="D129" s="139" t="s">
        <v>1792</v>
      </c>
      <c r="E129" s="1625">
        <v>200</v>
      </c>
      <c r="F129" s="189">
        <v>400</v>
      </c>
      <c r="G129" s="676"/>
      <c r="H129" s="1891"/>
      <c r="I129" s="593"/>
      <c r="J129" s="593"/>
      <c r="K129" s="148"/>
      <c r="L129" s="148"/>
      <c r="M129" s="148"/>
      <c r="N129" s="148"/>
      <c r="O129" s="148"/>
      <c r="P129" s="148"/>
      <c r="Q129" s="148"/>
      <c r="R129" s="148"/>
    </row>
    <row r="130" spans="1:19" ht="12" thickBot="1" x14ac:dyDescent="0.25">
      <c r="A130" s="679">
        <v>0</v>
      </c>
      <c r="B130" s="677" t="s">
        <v>178</v>
      </c>
      <c r="C130" s="678" t="s">
        <v>746</v>
      </c>
      <c r="D130" s="1732" t="s">
        <v>747</v>
      </c>
      <c r="E130" s="1690">
        <v>0</v>
      </c>
      <c r="F130" s="1032">
        <v>0</v>
      </c>
      <c r="G130" s="680"/>
      <c r="H130" s="593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</row>
    <row r="131" spans="1:19" x14ac:dyDescent="0.2"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</row>
    <row r="132" spans="1:19" x14ac:dyDescent="0.2"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</row>
    <row r="133" spans="1:19" ht="15.75" x14ac:dyDescent="0.2">
      <c r="B133" s="132" t="s">
        <v>1594</v>
      </c>
      <c r="C133" s="132"/>
      <c r="D133" s="132"/>
      <c r="E133" s="2249"/>
      <c r="F133" s="132"/>
      <c r="G133" s="132"/>
      <c r="H133" s="77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</row>
    <row r="134" spans="1:19" ht="12" thickBot="1" x14ac:dyDescent="0.25">
      <c r="B134" s="5"/>
      <c r="C134" s="5"/>
      <c r="D134" s="5"/>
      <c r="E134" s="8"/>
      <c r="F134" s="8"/>
      <c r="G134" s="8" t="s">
        <v>171</v>
      </c>
      <c r="H134" s="681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</row>
    <row r="135" spans="1:19" ht="11.25" customHeight="1" x14ac:dyDescent="0.2">
      <c r="A135" s="2613" t="s">
        <v>1497</v>
      </c>
      <c r="B135" s="2635" t="s">
        <v>177</v>
      </c>
      <c r="C135" s="2717" t="s">
        <v>752</v>
      </c>
      <c r="D135" s="2617" t="s">
        <v>753</v>
      </c>
      <c r="E135" s="2619" t="s">
        <v>1641</v>
      </c>
      <c r="F135" s="2609" t="s">
        <v>1498</v>
      </c>
      <c r="G135" s="2621" t="s">
        <v>192</v>
      </c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</row>
    <row r="136" spans="1:19" ht="16.5" customHeight="1" thickBot="1" x14ac:dyDescent="0.25">
      <c r="A136" s="2614"/>
      <c r="B136" s="2636"/>
      <c r="C136" s="2718"/>
      <c r="D136" s="2618"/>
      <c r="E136" s="2620"/>
      <c r="F136" s="2610"/>
      <c r="G136" s="2622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</row>
    <row r="137" spans="1:19" ht="12" thickBot="1" x14ac:dyDescent="0.25">
      <c r="A137" s="67">
        <f>SUM(A138:A140)</f>
        <v>1500</v>
      </c>
      <c r="B137" s="75" t="s">
        <v>178</v>
      </c>
      <c r="C137" s="66" t="s">
        <v>175</v>
      </c>
      <c r="D137" s="65" t="s">
        <v>180</v>
      </c>
      <c r="E137" s="67">
        <f>SUM(E138:E140)</f>
        <v>0</v>
      </c>
      <c r="F137" s="67">
        <f>SUM(F138:F140)</f>
        <v>0</v>
      </c>
      <c r="G137" s="64" t="s">
        <v>173</v>
      </c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</row>
    <row r="138" spans="1:19" ht="33.75" x14ac:dyDescent="0.2">
      <c r="A138" s="684">
        <v>1500</v>
      </c>
      <c r="B138" s="682" t="s">
        <v>178</v>
      </c>
      <c r="C138" s="683" t="s">
        <v>1793</v>
      </c>
      <c r="D138" s="32" t="s">
        <v>754</v>
      </c>
      <c r="E138" s="2234">
        <v>0</v>
      </c>
      <c r="F138" s="99">
        <v>0</v>
      </c>
      <c r="G138" s="74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</row>
    <row r="139" spans="1:19" ht="24" customHeight="1" x14ac:dyDescent="0.2">
      <c r="A139" s="95">
        <v>0</v>
      </c>
      <c r="B139" s="682" t="s">
        <v>178</v>
      </c>
      <c r="C139" s="2077" t="s">
        <v>1794</v>
      </c>
      <c r="D139" s="32" t="s">
        <v>1795</v>
      </c>
      <c r="E139" s="1623">
        <v>0</v>
      </c>
      <c r="F139" s="99">
        <v>0</v>
      </c>
      <c r="G139" s="74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</row>
    <row r="140" spans="1:19" ht="34.5" thickBot="1" x14ac:dyDescent="0.25">
      <c r="A140" s="638">
        <v>0</v>
      </c>
      <c r="B140" s="2075" t="s">
        <v>178</v>
      </c>
      <c r="C140" s="686" t="s">
        <v>1796</v>
      </c>
      <c r="D140" s="1860" t="s">
        <v>1797</v>
      </c>
      <c r="E140" s="1690">
        <v>0</v>
      </c>
      <c r="F140" s="382">
        <v>0</v>
      </c>
      <c r="G140" s="2076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</row>
    <row r="141" spans="1:19" x14ac:dyDescent="0.2">
      <c r="A141" s="1941"/>
      <c r="B141" s="1942"/>
      <c r="C141" s="1937"/>
      <c r="D141" s="1943"/>
      <c r="E141" s="1944"/>
      <c r="F141" s="1941"/>
      <c r="G141" s="1941"/>
      <c r="H141" s="1945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</row>
    <row r="142" spans="1:19" x14ac:dyDescent="0.2"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</row>
    <row r="143" spans="1:19" ht="15.75" x14ac:dyDescent="0.25">
      <c r="B143" s="1384" t="s">
        <v>769</v>
      </c>
      <c r="C143" s="1384"/>
      <c r="D143" s="1384"/>
      <c r="E143" s="2251"/>
      <c r="F143" s="1384"/>
      <c r="G143" s="1384"/>
      <c r="H143" s="574"/>
    </row>
    <row r="144" spans="1:19" ht="10.5" customHeight="1" thickBot="1" x14ac:dyDescent="0.3">
      <c r="B144" s="2"/>
      <c r="C144" s="2"/>
      <c r="D144" s="2"/>
      <c r="E144" s="575"/>
      <c r="F144" s="575"/>
      <c r="G144" s="575" t="s">
        <v>171</v>
      </c>
      <c r="H144" s="52"/>
    </row>
    <row r="145" spans="1:19" ht="11.25" customHeight="1" x14ac:dyDescent="0.2">
      <c r="A145" s="2613" t="s">
        <v>1497</v>
      </c>
      <c r="B145" s="2629" t="s">
        <v>172</v>
      </c>
      <c r="C145" s="2631" t="s">
        <v>770</v>
      </c>
      <c r="D145" s="2574" t="s">
        <v>193</v>
      </c>
      <c r="E145" s="2619" t="s">
        <v>1641</v>
      </c>
      <c r="F145" s="2609" t="s">
        <v>1498</v>
      </c>
      <c r="G145" s="2621" t="s">
        <v>192</v>
      </c>
      <c r="H145" s="12"/>
    </row>
    <row r="146" spans="1:19" ht="16.5" customHeight="1" thickBot="1" x14ac:dyDescent="0.25">
      <c r="A146" s="2614"/>
      <c r="B146" s="2639"/>
      <c r="C146" s="2640"/>
      <c r="D146" s="2575"/>
      <c r="E146" s="2620"/>
      <c r="F146" s="2610"/>
      <c r="G146" s="2622"/>
      <c r="H146" s="12"/>
    </row>
    <row r="147" spans="1:19" ht="12" thickBot="1" x14ac:dyDescent="0.25">
      <c r="A147" s="29">
        <f>A148</f>
        <v>4500</v>
      </c>
      <c r="B147" s="116" t="s">
        <v>174</v>
      </c>
      <c r="C147" s="117" t="s">
        <v>175</v>
      </c>
      <c r="D147" s="60" t="s">
        <v>204</v>
      </c>
      <c r="E147" s="29">
        <f>E148</f>
        <v>4500</v>
      </c>
      <c r="F147" s="29">
        <f>SUM(F148)</f>
        <v>4500</v>
      </c>
      <c r="G147" s="723" t="s">
        <v>173</v>
      </c>
      <c r="H147" s="593"/>
    </row>
    <row r="148" spans="1:19" x14ac:dyDescent="0.2">
      <c r="A148" s="93">
        <f>SUM(A149:A152)</f>
        <v>4500</v>
      </c>
      <c r="B148" s="724" t="s">
        <v>178</v>
      </c>
      <c r="C148" s="725" t="s">
        <v>173</v>
      </c>
      <c r="D148" s="726" t="s">
        <v>771</v>
      </c>
      <c r="E148" s="1711">
        <f>SUM(E149:E153)</f>
        <v>4500</v>
      </c>
      <c r="F148" s="577">
        <f>SUM(F149:F153)</f>
        <v>4500</v>
      </c>
      <c r="G148" s="105"/>
      <c r="H148" s="12"/>
    </row>
    <row r="149" spans="1:19" x14ac:dyDescent="0.2">
      <c r="A149" s="95">
        <v>1500</v>
      </c>
      <c r="B149" s="62" t="s">
        <v>178</v>
      </c>
      <c r="C149" s="727" t="s">
        <v>772</v>
      </c>
      <c r="D149" s="728" t="s">
        <v>773</v>
      </c>
      <c r="E149" s="1618">
        <v>1500</v>
      </c>
      <c r="F149" s="99">
        <v>1500</v>
      </c>
      <c r="G149" s="106"/>
      <c r="H149" s="12"/>
    </row>
    <row r="150" spans="1:19" x14ac:dyDescent="0.2">
      <c r="A150" s="95">
        <v>1500</v>
      </c>
      <c r="B150" s="62" t="s">
        <v>178</v>
      </c>
      <c r="C150" s="727" t="s">
        <v>774</v>
      </c>
      <c r="D150" s="728" t="s">
        <v>775</v>
      </c>
      <c r="E150" s="1618">
        <v>1500</v>
      </c>
      <c r="F150" s="99">
        <v>1500</v>
      </c>
      <c r="G150" s="107"/>
      <c r="H150" s="12"/>
    </row>
    <row r="151" spans="1:19" x14ac:dyDescent="0.2">
      <c r="A151" s="95">
        <v>1000</v>
      </c>
      <c r="B151" s="62" t="s">
        <v>178</v>
      </c>
      <c r="C151" s="727" t="s">
        <v>776</v>
      </c>
      <c r="D151" s="728" t="s">
        <v>777</v>
      </c>
      <c r="E151" s="1618">
        <v>0</v>
      </c>
      <c r="F151" s="99">
        <v>0</v>
      </c>
      <c r="G151" s="107"/>
      <c r="H151" s="12"/>
    </row>
    <row r="152" spans="1:19" x14ac:dyDescent="0.2">
      <c r="A152" s="95">
        <v>500</v>
      </c>
      <c r="B152" s="62" t="s">
        <v>178</v>
      </c>
      <c r="C152" s="466" t="s">
        <v>778</v>
      </c>
      <c r="D152" s="728" t="s">
        <v>779</v>
      </c>
      <c r="E152" s="1618">
        <v>400</v>
      </c>
      <c r="F152" s="99">
        <v>400</v>
      </c>
      <c r="G152" s="107"/>
      <c r="H152" s="12"/>
    </row>
    <row r="153" spans="1:19" s="164" customFormat="1" ht="34.5" thickBot="1" x14ac:dyDescent="0.25">
      <c r="A153" s="638">
        <v>0</v>
      </c>
      <c r="B153" s="2078" t="s">
        <v>178</v>
      </c>
      <c r="C153" s="678" t="s">
        <v>1798</v>
      </c>
      <c r="D153" s="2079" t="s">
        <v>1593</v>
      </c>
      <c r="E153" s="1712">
        <v>1100</v>
      </c>
      <c r="F153" s="382">
        <v>1100</v>
      </c>
      <c r="G153" s="2080"/>
    </row>
    <row r="156" spans="1:19" ht="15.75" x14ac:dyDescent="0.25">
      <c r="B156" s="1384" t="s">
        <v>755</v>
      </c>
      <c r="C156" s="1384"/>
      <c r="D156" s="1384"/>
      <c r="E156" s="2251"/>
      <c r="F156" s="1384"/>
      <c r="G156" s="1384"/>
      <c r="H156" s="574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</row>
    <row r="157" spans="1:19" ht="12.75" customHeight="1" thickBot="1" x14ac:dyDescent="0.25">
      <c r="B157" s="687"/>
      <c r="C157" s="687"/>
      <c r="D157" s="687"/>
      <c r="E157" s="688"/>
      <c r="F157" s="688"/>
      <c r="G157" s="2095" t="s">
        <v>171</v>
      </c>
      <c r="H157" s="687"/>
      <c r="K157" s="148"/>
      <c r="L157" s="148"/>
      <c r="M157" s="148"/>
      <c r="N157" s="148"/>
      <c r="O157" s="148"/>
      <c r="P157" s="148"/>
      <c r="Q157" s="148"/>
      <c r="R157" s="148"/>
      <c r="S157" s="148"/>
    </row>
    <row r="158" spans="1:19" ht="11.25" customHeight="1" x14ac:dyDescent="0.2">
      <c r="A158" s="2613" t="s">
        <v>1497</v>
      </c>
      <c r="B158" s="2721" t="s">
        <v>172</v>
      </c>
      <c r="C158" s="2723" t="s">
        <v>756</v>
      </c>
      <c r="D158" s="2725" t="s">
        <v>757</v>
      </c>
      <c r="E158" s="2619" t="s">
        <v>1641</v>
      </c>
      <c r="F158" s="2609" t="s">
        <v>1498</v>
      </c>
      <c r="G158" s="2621" t="s">
        <v>192</v>
      </c>
      <c r="H158" s="12"/>
      <c r="J158" s="148"/>
      <c r="K158" s="148"/>
      <c r="L158" s="148"/>
      <c r="M158" s="148"/>
      <c r="N158" s="148"/>
      <c r="O158" s="148"/>
      <c r="P158" s="148"/>
      <c r="Q158" s="148"/>
      <c r="R158" s="148"/>
    </row>
    <row r="159" spans="1:19" ht="19.5" customHeight="1" thickBot="1" x14ac:dyDescent="0.25">
      <c r="A159" s="2614"/>
      <c r="B159" s="2722"/>
      <c r="C159" s="2724"/>
      <c r="D159" s="2726"/>
      <c r="E159" s="2620"/>
      <c r="F159" s="2610"/>
      <c r="G159" s="2622"/>
      <c r="H159" s="12"/>
      <c r="J159" s="148"/>
      <c r="K159" s="148"/>
      <c r="L159" s="148"/>
      <c r="M159" s="148"/>
      <c r="N159" s="148"/>
      <c r="O159" s="148"/>
      <c r="P159" s="148"/>
      <c r="Q159" s="148"/>
      <c r="R159" s="148"/>
    </row>
    <row r="160" spans="1:19" ht="12" thickBot="1" x14ac:dyDescent="0.25">
      <c r="A160" s="691">
        <f>A161+A164</f>
        <v>18000</v>
      </c>
      <c r="B160" s="689" t="s">
        <v>174</v>
      </c>
      <c r="C160" s="690" t="s">
        <v>175</v>
      </c>
      <c r="D160" s="60" t="s">
        <v>204</v>
      </c>
      <c r="E160" s="691">
        <f>SUM(E161+E164)</f>
        <v>18000</v>
      </c>
      <c r="F160" s="691">
        <f>F161+F164</f>
        <v>18000</v>
      </c>
      <c r="G160" s="692" t="s">
        <v>173</v>
      </c>
      <c r="H160" s="12"/>
      <c r="J160" s="148"/>
      <c r="K160" s="148"/>
      <c r="L160" s="148"/>
      <c r="M160" s="148"/>
      <c r="N160" s="148"/>
      <c r="O160" s="148"/>
      <c r="P160" s="148"/>
      <c r="Q160" s="148"/>
      <c r="R160" s="148"/>
    </row>
    <row r="161" spans="1:18" ht="22.5" x14ac:dyDescent="0.2">
      <c r="A161" s="696">
        <f>A162+A163</f>
        <v>10000</v>
      </c>
      <c r="B161" s="693" t="s">
        <v>178</v>
      </c>
      <c r="C161" s="694" t="s">
        <v>173</v>
      </c>
      <c r="D161" s="695" t="s">
        <v>1799</v>
      </c>
      <c r="E161" s="1734">
        <f>SUM(A162:D163)</f>
        <v>10000</v>
      </c>
      <c r="F161" s="697">
        <f>SUM(F162:F163)</f>
        <v>10000</v>
      </c>
      <c r="G161" s="698" t="s">
        <v>173</v>
      </c>
      <c r="H161" s="12"/>
      <c r="J161" s="148"/>
      <c r="K161" s="148"/>
      <c r="L161" s="148"/>
      <c r="M161" s="148"/>
      <c r="N161" s="148"/>
      <c r="O161" s="148"/>
      <c r="P161" s="148"/>
      <c r="Q161" s="148"/>
      <c r="R161" s="148"/>
    </row>
    <row r="162" spans="1:18" x14ac:dyDescent="0.2">
      <c r="A162" s="702">
        <v>5000</v>
      </c>
      <c r="B162" s="699" t="s">
        <v>190</v>
      </c>
      <c r="C162" s="700" t="s">
        <v>758</v>
      </c>
      <c r="D162" s="701" t="s">
        <v>759</v>
      </c>
      <c r="E162" s="1735">
        <v>5000</v>
      </c>
      <c r="F162" s="703">
        <v>5000</v>
      </c>
      <c r="G162" s="704"/>
      <c r="H162" s="12"/>
      <c r="J162" s="148"/>
      <c r="K162" s="148"/>
      <c r="L162" s="148"/>
      <c r="M162" s="148"/>
      <c r="N162" s="148"/>
      <c r="O162" s="148"/>
      <c r="P162" s="148"/>
      <c r="Q162" s="148"/>
      <c r="R162" s="148"/>
    </row>
    <row r="163" spans="1:18" x14ac:dyDescent="0.2">
      <c r="A163" s="708">
        <v>5000</v>
      </c>
      <c r="B163" s="705" t="s">
        <v>190</v>
      </c>
      <c r="C163" s="706" t="s">
        <v>760</v>
      </c>
      <c r="D163" s="707" t="s">
        <v>761</v>
      </c>
      <c r="E163" s="1736">
        <v>5000</v>
      </c>
      <c r="F163" s="709">
        <v>5000</v>
      </c>
      <c r="G163" s="710"/>
      <c r="H163" s="12"/>
      <c r="J163" s="148"/>
      <c r="K163" s="148"/>
      <c r="L163" s="148"/>
      <c r="M163" s="148"/>
      <c r="N163" s="148"/>
      <c r="O163" s="148"/>
      <c r="P163" s="148"/>
      <c r="Q163" s="148"/>
      <c r="R163" s="148"/>
    </row>
    <row r="164" spans="1:18" ht="22.5" x14ac:dyDescent="0.2">
      <c r="A164" s="714">
        <f>SUM(A165)</f>
        <v>8000</v>
      </c>
      <c r="B164" s="711" t="s">
        <v>178</v>
      </c>
      <c r="C164" s="712" t="s">
        <v>173</v>
      </c>
      <c r="D164" s="713" t="s">
        <v>1800</v>
      </c>
      <c r="E164" s="1737">
        <f>SUM(E165)</f>
        <v>8000</v>
      </c>
      <c r="F164" s="715">
        <f>SUM(F165)</f>
        <v>8000</v>
      </c>
      <c r="G164" s="716" t="s">
        <v>173</v>
      </c>
      <c r="H164" s="12"/>
      <c r="J164" s="148"/>
      <c r="K164" s="148"/>
      <c r="L164" s="148"/>
      <c r="M164" s="148"/>
      <c r="N164" s="148"/>
      <c r="O164" s="148"/>
      <c r="P164" s="148"/>
      <c r="Q164" s="148"/>
      <c r="R164" s="148"/>
    </row>
    <row r="165" spans="1:18" s="164" customFormat="1" ht="12" thickBot="1" x14ac:dyDescent="0.25">
      <c r="A165" s="2501">
        <v>8000</v>
      </c>
      <c r="B165" s="2502" t="s">
        <v>178</v>
      </c>
      <c r="C165" s="2503" t="s">
        <v>762</v>
      </c>
      <c r="D165" s="2500" t="s">
        <v>763</v>
      </c>
      <c r="E165" s="2504">
        <v>8000</v>
      </c>
      <c r="F165" s="2505">
        <v>8000</v>
      </c>
      <c r="G165" s="2506"/>
    </row>
    <row r="166" spans="1:18" x14ac:dyDescent="0.2">
      <c r="B166" s="717"/>
      <c r="C166" s="717"/>
      <c r="D166" s="717"/>
      <c r="E166" s="717"/>
      <c r="F166" s="717"/>
      <c r="G166" s="717"/>
      <c r="H166" s="717"/>
    </row>
    <row r="167" spans="1:18" x14ac:dyDescent="0.2">
      <c r="B167" s="719"/>
      <c r="C167" s="719"/>
      <c r="D167" s="720"/>
      <c r="E167" s="718"/>
      <c r="F167" s="718"/>
      <c r="G167" s="718"/>
      <c r="H167" s="721"/>
    </row>
    <row r="168" spans="1:18" ht="15.75" x14ac:dyDescent="0.25">
      <c r="B168" s="1384" t="s">
        <v>764</v>
      </c>
      <c r="C168" s="1384"/>
      <c r="D168" s="1384"/>
      <c r="E168" s="2251"/>
      <c r="F168" s="1384"/>
      <c r="G168" s="1384"/>
      <c r="H168" s="574"/>
    </row>
    <row r="169" spans="1:18" ht="12.75" customHeight="1" thickBot="1" x14ac:dyDescent="0.3">
      <c r="B169" s="2"/>
      <c r="C169" s="2"/>
      <c r="D169" s="2"/>
      <c r="E169" s="575"/>
      <c r="F169" s="575"/>
      <c r="G169" s="575" t="s">
        <v>171</v>
      </c>
      <c r="H169" s="52"/>
    </row>
    <row r="170" spans="1:18" ht="11.25" customHeight="1" x14ac:dyDescent="0.2">
      <c r="A170" s="2613" t="s">
        <v>1497</v>
      </c>
      <c r="B170" s="2629" t="s">
        <v>172</v>
      </c>
      <c r="C170" s="2631" t="s">
        <v>765</v>
      </c>
      <c r="D170" s="2574" t="s">
        <v>766</v>
      </c>
      <c r="E170" s="2619" t="s">
        <v>1641</v>
      </c>
      <c r="F170" s="2609" t="s">
        <v>1498</v>
      </c>
      <c r="G170" s="2621" t="s">
        <v>192</v>
      </c>
      <c r="H170" s="12"/>
    </row>
    <row r="171" spans="1:18" ht="16.5" customHeight="1" thickBot="1" x14ac:dyDescent="0.25">
      <c r="A171" s="2614"/>
      <c r="B171" s="2639"/>
      <c r="C171" s="2640"/>
      <c r="D171" s="2575"/>
      <c r="E171" s="2620"/>
      <c r="F171" s="2610"/>
      <c r="G171" s="2622"/>
      <c r="H171" s="12"/>
    </row>
    <row r="172" spans="1:18" ht="12" thickBot="1" x14ac:dyDescent="0.25">
      <c r="A172" s="29">
        <f>SUM(A173:A173)</f>
        <v>4000</v>
      </c>
      <c r="B172" s="116" t="s">
        <v>174</v>
      </c>
      <c r="C172" s="117" t="s">
        <v>175</v>
      </c>
      <c r="D172" s="870" t="s">
        <v>767</v>
      </c>
      <c r="E172" s="29">
        <v>4000</v>
      </c>
      <c r="F172" s="29">
        <f>SUM(F173:F173)</f>
        <v>4000</v>
      </c>
      <c r="G172" s="723" t="s">
        <v>173</v>
      </c>
      <c r="H172" s="12"/>
    </row>
    <row r="173" spans="1:18" ht="14.25" customHeight="1" thickBot="1" x14ac:dyDescent="0.25">
      <c r="A173" s="638">
        <v>4000</v>
      </c>
      <c r="B173" s="2078" t="s">
        <v>179</v>
      </c>
      <c r="C173" s="885" t="s">
        <v>768</v>
      </c>
      <c r="D173" s="2081" t="s">
        <v>1801</v>
      </c>
      <c r="E173" s="1712">
        <v>4000</v>
      </c>
      <c r="F173" s="382">
        <v>4000</v>
      </c>
      <c r="G173" s="639"/>
      <c r="H173" s="12"/>
    </row>
    <row r="179" spans="1:3" ht="12.75" x14ac:dyDescent="0.2">
      <c r="A179" s="2719"/>
      <c r="B179" s="2720"/>
    </row>
    <row r="182" spans="1:3" ht="12.75" x14ac:dyDescent="0.2">
      <c r="A182" s="2719"/>
      <c r="B182" s="2720"/>
      <c r="C182" s="2720"/>
    </row>
  </sheetData>
  <mergeCells count="80">
    <mergeCell ref="G158:G159"/>
    <mergeCell ref="A179:B179"/>
    <mergeCell ref="A182:C182"/>
    <mergeCell ref="A170:A171"/>
    <mergeCell ref="B170:B171"/>
    <mergeCell ref="C170:C171"/>
    <mergeCell ref="D170:D171"/>
    <mergeCell ref="E170:E171"/>
    <mergeCell ref="F170:F171"/>
    <mergeCell ref="G170:G171"/>
    <mergeCell ref="A158:A159"/>
    <mergeCell ref="B158:B159"/>
    <mergeCell ref="C158:C159"/>
    <mergeCell ref="D158:D159"/>
    <mergeCell ref="E158:E159"/>
    <mergeCell ref="F158:F159"/>
    <mergeCell ref="G135:G136"/>
    <mergeCell ref="A145:A146"/>
    <mergeCell ref="B145:B146"/>
    <mergeCell ref="C145:C146"/>
    <mergeCell ref="D145:D146"/>
    <mergeCell ref="E145:E146"/>
    <mergeCell ref="F145:F146"/>
    <mergeCell ref="G145:G146"/>
    <mergeCell ref="A135:A136"/>
    <mergeCell ref="B135:B136"/>
    <mergeCell ref="C135:C136"/>
    <mergeCell ref="D135:D136"/>
    <mergeCell ref="E135:E136"/>
    <mergeCell ref="F135:F136"/>
    <mergeCell ref="F118:F119"/>
    <mergeCell ref="G118:G119"/>
    <mergeCell ref="A63:A64"/>
    <mergeCell ref="B63:B64"/>
    <mergeCell ref="C63:C64"/>
    <mergeCell ref="D63:D64"/>
    <mergeCell ref="E63:E64"/>
    <mergeCell ref="G93:G94"/>
    <mergeCell ref="A93:A94"/>
    <mergeCell ref="A118:A119"/>
    <mergeCell ref="B118:B119"/>
    <mergeCell ref="C118:C119"/>
    <mergeCell ref="D118:D119"/>
    <mergeCell ref="E118:E119"/>
    <mergeCell ref="B93:B94"/>
    <mergeCell ref="C93:C94"/>
    <mergeCell ref="D93:D94"/>
    <mergeCell ref="E93:E94"/>
    <mergeCell ref="F93:F94"/>
    <mergeCell ref="F63:F64"/>
    <mergeCell ref="B23:B24"/>
    <mergeCell ref="G63:G64"/>
    <mergeCell ref="H32:H33"/>
    <mergeCell ref="F23:F24"/>
    <mergeCell ref="G39:G40"/>
    <mergeCell ref="F39:F40"/>
    <mergeCell ref="G23:G24"/>
    <mergeCell ref="F32:F33"/>
    <mergeCell ref="A39:A40"/>
    <mergeCell ref="B39:B40"/>
    <mergeCell ref="C39:C40"/>
    <mergeCell ref="D39:D40"/>
    <mergeCell ref="E39:E40"/>
    <mergeCell ref="A23:A24"/>
    <mergeCell ref="C23:C24"/>
    <mergeCell ref="D23:D24"/>
    <mergeCell ref="E23:E24"/>
    <mergeCell ref="G32:G33"/>
    <mergeCell ref="A32:A33"/>
    <mergeCell ref="B32:B33"/>
    <mergeCell ref="C32:C33"/>
    <mergeCell ref="D32:D33"/>
    <mergeCell ref="E32:E33"/>
    <mergeCell ref="A1:H1"/>
    <mergeCell ref="A3:H3"/>
    <mergeCell ref="C5:E5"/>
    <mergeCell ref="B7:B8"/>
    <mergeCell ref="C7:C8"/>
    <mergeCell ref="E7:E8"/>
    <mergeCell ref="D7:D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3" manualBreakCount="3">
    <brk id="61" max="7" man="1"/>
    <brk id="114" max="7" man="1"/>
    <brk id="155" max="7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8"/>
  <sheetViews>
    <sheetView zoomScaleNormal="100" workbookViewId="0">
      <selection activeCell="A2" sqref="A2:H2"/>
    </sheetView>
  </sheetViews>
  <sheetFormatPr defaultRowHeight="12.75" x14ac:dyDescent="0.2"/>
  <cols>
    <col min="1" max="1" width="9.28515625" style="315" customWidth="1"/>
    <col min="2" max="2" width="3.7109375" style="315" customWidth="1"/>
    <col min="3" max="5" width="5.42578125" style="315" customWidth="1"/>
    <col min="6" max="6" width="20.7109375" style="315" customWidth="1"/>
    <col min="7" max="7" width="23.5703125" style="315" customWidth="1"/>
    <col min="8" max="8" width="12.7109375" style="315" customWidth="1"/>
    <col min="9" max="16384" width="9.140625" style="315"/>
  </cols>
  <sheetData>
    <row r="1" spans="1:8" x14ac:dyDescent="0.2">
      <c r="H1" s="1571"/>
    </row>
    <row r="2" spans="1:8" s="12" customFormat="1" ht="18" customHeight="1" x14ac:dyDescent="0.25">
      <c r="A2" s="2548" t="s">
        <v>1640</v>
      </c>
      <c r="B2" s="2548"/>
      <c r="C2" s="2548"/>
      <c r="D2" s="2548"/>
      <c r="E2" s="2548"/>
      <c r="F2" s="2548"/>
      <c r="G2" s="2548"/>
      <c r="H2" s="2548"/>
    </row>
    <row r="4" spans="1:8" ht="15.75" x14ac:dyDescent="0.25">
      <c r="A4" s="2675" t="s">
        <v>1579</v>
      </c>
      <c r="B4" s="2675"/>
      <c r="C4" s="2675"/>
      <c r="D4" s="2675"/>
      <c r="E4" s="2675"/>
      <c r="F4" s="2675"/>
      <c r="G4" s="2675"/>
      <c r="H4" s="2675"/>
    </row>
    <row r="5" spans="1:8" ht="15.75" x14ac:dyDescent="0.25">
      <c r="A5" s="1572"/>
      <c r="B5" s="1572"/>
      <c r="C5" s="1572"/>
      <c r="D5" s="1572"/>
      <c r="E5" s="1572"/>
      <c r="F5" s="1572"/>
      <c r="G5" s="1572"/>
      <c r="H5" s="1572"/>
    </row>
    <row r="6" spans="1:8" ht="15.75" x14ac:dyDescent="0.25">
      <c r="A6" s="2573" t="s">
        <v>637</v>
      </c>
      <c r="B6" s="2573"/>
      <c r="C6" s="2573"/>
      <c r="D6" s="2573"/>
      <c r="E6" s="2573"/>
      <c r="F6" s="2573"/>
      <c r="G6" s="2573"/>
      <c r="H6" s="2573"/>
    </row>
    <row r="7" spans="1:8" ht="15.75" x14ac:dyDescent="0.25">
      <c r="A7" s="85"/>
      <c r="B7" s="85"/>
      <c r="C7" s="85"/>
      <c r="D7" s="85"/>
      <c r="E7" s="85"/>
      <c r="F7" s="85"/>
      <c r="G7" s="85"/>
      <c r="H7" s="85"/>
    </row>
    <row r="8" spans="1:8" ht="12.75" customHeight="1" thickBot="1" x14ac:dyDescent="0.25">
      <c r="B8" s="316"/>
      <c r="C8" s="317"/>
      <c r="D8" s="317"/>
      <c r="E8" s="317"/>
      <c r="F8" s="317"/>
      <c r="G8" s="317"/>
      <c r="H8" s="318" t="s">
        <v>191</v>
      </c>
    </row>
    <row r="9" spans="1:8" ht="13.5" thickBot="1" x14ac:dyDescent="0.25">
      <c r="A9" s="1714" t="s">
        <v>1497</v>
      </c>
      <c r="B9" s="2562" t="s">
        <v>18</v>
      </c>
      <c r="C9" s="2563"/>
      <c r="D9" s="2563"/>
      <c r="E9" s="2564"/>
      <c r="F9" s="2563" t="s">
        <v>16</v>
      </c>
      <c r="G9" s="2564"/>
      <c r="H9" s="2404" t="s">
        <v>1498</v>
      </c>
    </row>
    <row r="10" spans="1:8" ht="13.5" thickBot="1" x14ac:dyDescent="0.25">
      <c r="A10" s="1586">
        <v>120</v>
      </c>
      <c r="B10" s="322" t="s">
        <v>178</v>
      </c>
      <c r="C10" s="323" t="s">
        <v>17</v>
      </c>
      <c r="D10" s="324" t="s">
        <v>185</v>
      </c>
      <c r="E10" s="325" t="s">
        <v>186</v>
      </c>
      <c r="F10" s="2704" t="s">
        <v>1582</v>
      </c>
      <c r="G10" s="2704"/>
      <c r="H10" s="1586">
        <v>120</v>
      </c>
    </row>
    <row r="11" spans="1:8" ht="13.5" thickBot="1" x14ac:dyDescent="0.25">
      <c r="A11" s="1718">
        <v>120</v>
      </c>
      <c r="B11" s="1587" t="s">
        <v>179</v>
      </c>
      <c r="C11" s="1583">
        <v>1801</v>
      </c>
      <c r="D11" s="1584" t="s">
        <v>173</v>
      </c>
      <c r="E11" s="1585">
        <v>2122</v>
      </c>
      <c r="F11" s="2727" t="s">
        <v>644</v>
      </c>
      <c r="G11" s="2727"/>
      <c r="H11" s="2406">
        <v>120</v>
      </c>
    </row>
    <row r="12" spans="1:8" x14ac:dyDescent="0.2">
      <c r="B12" s="1576"/>
      <c r="C12" s="1577"/>
      <c r="D12" s="1578"/>
      <c r="E12" s="1579"/>
      <c r="F12" s="59"/>
      <c r="G12" s="59"/>
      <c r="H12" s="1580"/>
    </row>
    <row r="14" spans="1:8" x14ac:dyDescent="0.2">
      <c r="A14" s="2682"/>
      <c r="B14" s="2682"/>
      <c r="C14" s="2682"/>
      <c r="D14" s="2683"/>
      <c r="E14" s="2683"/>
      <c r="F14" s="2683"/>
      <c r="G14" s="12"/>
    </row>
    <row r="15" spans="1:8" x14ac:dyDescent="0.2">
      <c r="A15" s="1581"/>
      <c r="B15" s="1581"/>
      <c r="C15" s="12"/>
      <c r="D15" s="12"/>
      <c r="E15" s="12"/>
      <c r="G15" s="12"/>
    </row>
    <row r="16" spans="1:8" x14ac:dyDescent="0.2">
      <c r="A16" s="2682"/>
      <c r="B16" s="2682"/>
      <c r="C16" s="2682"/>
      <c r="D16" s="2683"/>
      <c r="E16" s="2683"/>
      <c r="F16" s="2683"/>
      <c r="G16" s="12"/>
    </row>
    <row r="17" spans="1:7" x14ac:dyDescent="0.2">
      <c r="A17" s="12"/>
      <c r="B17" s="13"/>
      <c r="C17" s="12"/>
      <c r="D17" s="12"/>
      <c r="E17" s="12"/>
      <c r="G17" s="12"/>
    </row>
    <row r="18" spans="1:7" x14ac:dyDescent="0.2">
      <c r="A18" s="2682"/>
      <c r="B18" s="2682"/>
      <c r="C18" s="2682"/>
      <c r="D18" s="2683"/>
      <c r="E18" s="2683"/>
      <c r="F18" s="2683"/>
      <c r="G18" s="12"/>
    </row>
  </sheetData>
  <mergeCells count="13">
    <mergeCell ref="A18:C18"/>
    <mergeCell ref="D18:F18"/>
    <mergeCell ref="A2:H2"/>
    <mergeCell ref="A4:H4"/>
    <mergeCell ref="A6:H6"/>
    <mergeCell ref="B9:E9"/>
    <mergeCell ref="F9:G9"/>
    <mergeCell ref="F10:G10"/>
    <mergeCell ref="F11:G11"/>
    <mergeCell ref="A14:C14"/>
    <mergeCell ref="D14:F14"/>
    <mergeCell ref="A16:C16"/>
    <mergeCell ref="D16:F16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Normal="100" zoomScaleSheetLayoutView="75" workbookViewId="0">
      <selection sqref="A1:H1"/>
    </sheetView>
  </sheetViews>
  <sheetFormatPr defaultRowHeight="11.25" x14ac:dyDescent="0.2"/>
  <cols>
    <col min="1" max="1" width="9" style="12" customWidth="1"/>
    <col min="2" max="2" width="3.85546875" style="13" customWidth="1"/>
    <col min="3" max="3" width="9.5703125" style="12" customWidth="1"/>
    <col min="4" max="4" width="35.85546875" style="12" customWidth="1"/>
    <col min="5" max="5" width="12.5703125" style="12" customWidth="1"/>
    <col min="6" max="6" width="12" style="12" customWidth="1"/>
    <col min="7" max="7" width="13.7109375" style="12" customWidth="1"/>
    <col min="8" max="8" width="10.5703125" style="13" customWidth="1"/>
    <col min="9" max="9" width="10.140625" style="12" customWidth="1"/>
    <col min="10" max="16384" width="9.140625" style="12"/>
  </cols>
  <sheetData>
    <row r="1" spans="1:1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2548"/>
      <c r="I1" s="1621"/>
    </row>
    <row r="2" spans="1:12" ht="12.75" customHeight="1" x14ac:dyDescent="0.2">
      <c r="F2" s="148"/>
      <c r="G2" s="148"/>
      <c r="H2" s="1542"/>
      <c r="I2" s="148"/>
    </row>
    <row r="3" spans="1:12" s="1" customFormat="1" ht="15.75" x14ac:dyDescent="0.25">
      <c r="A3" s="2573" t="s">
        <v>780</v>
      </c>
      <c r="B3" s="2573"/>
      <c r="C3" s="2573"/>
      <c r="D3" s="2573"/>
      <c r="E3" s="2573"/>
      <c r="F3" s="2573"/>
      <c r="G3" s="2573"/>
      <c r="H3" s="2573"/>
      <c r="I3" s="1388"/>
    </row>
    <row r="4" spans="1:12" s="1" customFormat="1" ht="15.75" x14ac:dyDescent="0.25">
      <c r="B4" s="85"/>
      <c r="C4" s="85"/>
      <c r="D4" s="85"/>
      <c r="E4" s="2248"/>
      <c r="F4" s="85"/>
      <c r="G4" s="85"/>
      <c r="H4" s="85"/>
      <c r="I4" s="1388"/>
    </row>
    <row r="5" spans="1:1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</row>
    <row r="6" spans="1:12" s="6" customFormat="1" ht="12" thickBot="1" x14ac:dyDescent="0.25">
      <c r="B6" s="5"/>
      <c r="C6" s="5"/>
      <c r="D6" s="5"/>
      <c r="E6" s="8" t="s">
        <v>171</v>
      </c>
      <c r="F6" s="810"/>
      <c r="G6" s="55"/>
      <c r="H6" s="799"/>
      <c r="I6" s="799"/>
    </row>
    <row r="7" spans="1:12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J7" s="9"/>
      <c r="K7" s="9"/>
      <c r="L7" s="9"/>
    </row>
    <row r="8" spans="1:12" s="6" customFormat="1" ht="12.75" customHeight="1" thickBot="1" x14ac:dyDescent="0.25">
      <c r="B8" s="2604"/>
      <c r="C8" s="2606"/>
      <c r="D8" s="2575"/>
      <c r="E8" s="2610"/>
      <c r="F8" s="1567"/>
      <c r="G8" s="799"/>
      <c r="H8" s="799"/>
      <c r="I8" s="799"/>
    </row>
    <row r="9" spans="1:12" s="6" customFormat="1" ht="12.75" customHeight="1" thickBot="1" x14ac:dyDescent="0.25">
      <c r="B9" s="86"/>
      <c r="C9" s="72" t="s">
        <v>2</v>
      </c>
      <c r="D9" s="65" t="s">
        <v>11</v>
      </c>
      <c r="E9" s="67">
        <f>SUM(E10:E15)</f>
        <v>272295.15000000002</v>
      </c>
      <c r="F9" s="80"/>
      <c r="G9" s="799"/>
      <c r="H9" s="799"/>
      <c r="I9" s="799"/>
      <c r="K9" s="80"/>
    </row>
    <row r="10" spans="1:12" s="14" customFormat="1" ht="12.75" customHeight="1" x14ac:dyDescent="0.2">
      <c r="B10" s="84"/>
      <c r="C10" s="101" t="s">
        <v>207</v>
      </c>
      <c r="D10" s="102" t="s">
        <v>1445</v>
      </c>
      <c r="E10" s="730">
        <f>F23</f>
        <v>3097</v>
      </c>
      <c r="F10" s="83"/>
      <c r="K10" s="83"/>
    </row>
    <row r="11" spans="1:12" s="14" customFormat="1" ht="12.75" customHeight="1" x14ac:dyDescent="0.2">
      <c r="B11" s="84"/>
      <c r="C11" s="87" t="s">
        <v>3</v>
      </c>
      <c r="D11" s="36" t="s">
        <v>8</v>
      </c>
      <c r="E11" s="452">
        <f>H36</f>
        <v>154700</v>
      </c>
      <c r="F11" s="83"/>
      <c r="K11" s="83"/>
    </row>
    <row r="12" spans="1:12" s="14" customFormat="1" ht="12.75" customHeight="1" x14ac:dyDescent="0.2">
      <c r="B12" s="84"/>
      <c r="C12" s="88" t="s">
        <v>4</v>
      </c>
      <c r="D12" s="35" t="s">
        <v>9</v>
      </c>
      <c r="E12" s="453">
        <f>F45</f>
        <v>8298.15</v>
      </c>
      <c r="F12" s="83"/>
      <c r="G12" s="47"/>
      <c r="K12" s="83"/>
    </row>
    <row r="13" spans="1:12" s="14" customFormat="1" ht="12.75" customHeight="1" x14ac:dyDescent="0.2">
      <c r="B13" s="84"/>
      <c r="C13" s="87" t="s">
        <v>5</v>
      </c>
      <c r="D13" s="36" t="s">
        <v>10</v>
      </c>
      <c r="E13" s="588">
        <f>F65</f>
        <v>24200</v>
      </c>
      <c r="F13" s="83"/>
      <c r="K13" s="83"/>
    </row>
    <row r="14" spans="1:12" s="14" customFormat="1" ht="12.75" customHeight="1" x14ac:dyDescent="0.2">
      <c r="B14" s="84"/>
      <c r="C14" s="90" t="s">
        <v>6</v>
      </c>
      <c r="D14" s="24" t="s">
        <v>12</v>
      </c>
      <c r="E14" s="454">
        <f>F82</f>
        <v>80000</v>
      </c>
      <c r="F14" s="1548"/>
      <c r="K14" s="1548"/>
    </row>
    <row r="15" spans="1:12" s="14" customFormat="1" ht="12.75" customHeight="1" thickBot="1" x14ac:dyDescent="0.25">
      <c r="B15" s="84"/>
      <c r="C15" s="91" t="s">
        <v>195</v>
      </c>
      <c r="D15" s="92" t="s">
        <v>227</v>
      </c>
      <c r="E15" s="455">
        <f>F92</f>
        <v>2000</v>
      </c>
      <c r="F15" s="1548"/>
      <c r="K15" s="1548"/>
    </row>
    <row r="16" spans="1:12" s="1" customFormat="1" ht="12.75" customHeight="1" x14ac:dyDescent="0.25">
      <c r="B16" s="3"/>
      <c r="C16" s="2"/>
      <c r="D16" s="2"/>
      <c r="E16" s="2252"/>
      <c r="F16" s="2"/>
      <c r="G16" s="2"/>
      <c r="H16" s="52"/>
    </row>
    <row r="17" spans="1:10" s="1" customFormat="1" ht="12.75" customHeight="1" x14ac:dyDescent="0.25">
      <c r="B17" s="3"/>
      <c r="C17" s="2"/>
      <c r="D17" s="2"/>
      <c r="E17" s="2252"/>
      <c r="F17" s="2"/>
      <c r="G17" s="2"/>
      <c r="H17" s="52"/>
    </row>
    <row r="18" spans="1:10" ht="12.75" customHeight="1" x14ac:dyDescent="0.2"/>
    <row r="19" spans="1:10" ht="15.75" customHeight="1" x14ac:dyDescent="0.2">
      <c r="B19" s="132" t="s">
        <v>1476</v>
      </c>
      <c r="C19" s="132"/>
      <c r="D19" s="132"/>
      <c r="E19" s="2249"/>
      <c r="F19" s="132"/>
      <c r="G19" s="132"/>
      <c r="H19" s="132"/>
    </row>
    <row r="20" spans="1:10" ht="12.75" customHeight="1" thickBot="1" x14ac:dyDescent="0.25">
      <c r="B20" s="5"/>
      <c r="C20" s="5"/>
      <c r="D20" s="5"/>
      <c r="E20" s="8"/>
      <c r="F20" s="8"/>
      <c r="G20" s="8" t="s">
        <v>171</v>
      </c>
      <c r="H20" s="11"/>
    </row>
    <row r="21" spans="1:10" ht="12.75" customHeight="1" x14ac:dyDescent="0.2">
      <c r="A21" s="2613" t="s">
        <v>1497</v>
      </c>
      <c r="B21" s="2635" t="s">
        <v>177</v>
      </c>
      <c r="C21" s="2615" t="s">
        <v>781</v>
      </c>
      <c r="D21" s="2574" t="s">
        <v>1359</v>
      </c>
      <c r="E21" s="2619" t="s">
        <v>1641</v>
      </c>
      <c r="F21" s="2609" t="s">
        <v>1498</v>
      </c>
      <c r="G21" s="2611" t="s">
        <v>192</v>
      </c>
      <c r="H21" s="12"/>
    </row>
    <row r="22" spans="1:10" ht="19.5" customHeight="1" thickBot="1" x14ac:dyDescent="0.25">
      <c r="A22" s="2614"/>
      <c r="B22" s="2636"/>
      <c r="C22" s="2616"/>
      <c r="D22" s="2575"/>
      <c r="E22" s="2620"/>
      <c r="F22" s="2610"/>
      <c r="G22" s="2612"/>
      <c r="H22" s="12"/>
    </row>
    <row r="23" spans="1:10" ht="12.75" customHeight="1" thickBot="1" x14ac:dyDescent="0.25">
      <c r="A23" s="67">
        <f>A24</f>
        <v>13897</v>
      </c>
      <c r="B23" s="75" t="s">
        <v>178</v>
      </c>
      <c r="C23" s="70" t="s">
        <v>175</v>
      </c>
      <c r="D23" s="66" t="s">
        <v>180</v>
      </c>
      <c r="E23" s="67">
        <f>E24</f>
        <v>3097</v>
      </c>
      <c r="F23" s="67">
        <f>F24</f>
        <v>3097</v>
      </c>
      <c r="G23" s="495" t="s">
        <v>173</v>
      </c>
      <c r="H23" s="12"/>
    </row>
    <row r="24" spans="1:10" ht="12.75" customHeight="1" x14ac:dyDescent="0.2">
      <c r="A24" s="731">
        <f>SUM(A25:A28)</f>
        <v>13897</v>
      </c>
      <c r="B24" s="120" t="s">
        <v>173</v>
      </c>
      <c r="C24" s="30" t="s">
        <v>173</v>
      </c>
      <c r="D24" s="31" t="s">
        <v>208</v>
      </c>
      <c r="E24" s="1739">
        <f>SUM(E25:E29)</f>
        <v>3097</v>
      </c>
      <c r="F24" s="732">
        <f>SUM(F25:F29)</f>
        <v>3097</v>
      </c>
      <c r="G24" s="1858" t="s">
        <v>173</v>
      </c>
      <c r="H24" s="12"/>
    </row>
    <row r="25" spans="1:10" ht="12.75" customHeight="1" x14ac:dyDescent="0.2">
      <c r="A25" s="734">
        <v>6897</v>
      </c>
      <c r="B25" s="121" t="s">
        <v>179</v>
      </c>
      <c r="C25" s="733" t="s">
        <v>782</v>
      </c>
      <c r="D25" s="118" t="s">
        <v>783</v>
      </c>
      <c r="E25" s="1740">
        <v>0</v>
      </c>
      <c r="F25" s="735">
        <v>0</v>
      </c>
      <c r="G25" s="1859"/>
      <c r="H25" s="12"/>
    </row>
    <row r="26" spans="1:10" s="164" customFormat="1" ht="22.5" x14ac:dyDescent="0.2">
      <c r="A26" s="174">
        <v>4500</v>
      </c>
      <c r="B26" s="2352" t="s">
        <v>179</v>
      </c>
      <c r="C26" s="2353" t="s">
        <v>784</v>
      </c>
      <c r="D26" s="2351" t="s">
        <v>785</v>
      </c>
      <c r="E26" s="1627">
        <v>0</v>
      </c>
      <c r="F26" s="175">
        <v>0</v>
      </c>
      <c r="G26" s="1859"/>
    </row>
    <row r="27" spans="1:10" ht="12.75" customHeight="1" x14ac:dyDescent="0.2">
      <c r="A27" s="734">
        <v>2000</v>
      </c>
      <c r="B27" s="736" t="s">
        <v>179</v>
      </c>
      <c r="C27" s="154" t="s">
        <v>784</v>
      </c>
      <c r="D27" s="147" t="s">
        <v>786</v>
      </c>
      <c r="E27" s="1740">
        <v>0</v>
      </c>
      <c r="F27" s="735">
        <v>0</v>
      </c>
      <c r="G27" s="1859"/>
      <c r="H27" s="12"/>
    </row>
    <row r="28" spans="1:10" ht="12.75" customHeight="1" x14ac:dyDescent="0.2">
      <c r="A28" s="766">
        <v>500</v>
      </c>
      <c r="B28" s="1856" t="s">
        <v>179</v>
      </c>
      <c r="C28" s="561">
        <v>1910</v>
      </c>
      <c r="D28" s="1482" t="s">
        <v>787</v>
      </c>
      <c r="E28" s="1749">
        <v>0</v>
      </c>
      <c r="F28" s="767">
        <v>0</v>
      </c>
      <c r="G28" s="107"/>
      <c r="H28" s="12"/>
    </row>
    <row r="29" spans="1:10" ht="21" customHeight="1" thickBot="1" x14ac:dyDescent="0.25">
      <c r="A29" s="176">
        <v>0</v>
      </c>
      <c r="B29" s="1861" t="s">
        <v>179</v>
      </c>
      <c r="C29" s="1946">
        <v>1907</v>
      </c>
      <c r="D29" s="1860" t="s">
        <v>1638</v>
      </c>
      <c r="E29" s="1690">
        <v>3097</v>
      </c>
      <c r="F29" s="1032">
        <v>3097</v>
      </c>
      <c r="G29" s="1857"/>
      <c r="H29" s="739"/>
    </row>
    <row r="30" spans="1:10" ht="12.75" customHeight="1" x14ac:dyDescent="0.2">
      <c r="B30" s="739"/>
      <c r="C30" s="740"/>
      <c r="D30" s="741"/>
      <c r="E30" s="742"/>
      <c r="F30" s="742"/>
      <c r="G30" s="742"/>
      <c r="H30" s="739"/>
    </row>
    <row r="31" spans="1:10" ht="12.75" customHeight="1" x14ac:dyDescent="0.2">
      <c r="B31" s="739"/>
      <c r="C31" s="740"/>
      <c r="D31" s="741"/>
      <c r="E31" s="742"/>
      <c r="F31" s="742"/>
      <c r="G31" s="742"/>
      <c r="H31" s="739"/>
    </row>
    <row r="32" spans="1:10" ht="15.75" x14ac:dyDescent="0.2">
      <c r="B32" s="132" t="s">
        <v>1477</v>
      </c>
      <c r="C32" s="132"/>
      <c r="D32" s="132"/>
      <c r="E32" s="2249"/>
      <c r="F32" s="132"/>
      <c r="G32" s="132"/>
      <c r="H32" s="44"/>
      <c r="I32" s="44"/>
      <c r="J32" s="44"/>
    </row>
    <row r="33" spans="1:10" ht="12.75" customHeight="1" thickBot="1" x14ac:dyDescent="0.25">
      <c r="B33" s="5"/>
      <c r="C33" s="5"/>
      <c r="D33" s="5"/>
      <c r="E33" s="5"/>
      <c r="F33" s="5"/>
      <c r="G33" s="5"/>
      <c r="H33" s="8" t="s">
        <v>171</v>
      </c>
      <c r="I33" s="8"/>
    </row>
    <row r="34" spans="1:10" ht="12.75" customHeight="1" x14ac:dyDescent="0.2">
      <c r="A34" s="2613" t="s">
        <v>1497</v>
      </c>
      <c r="B34" s="2629" t="s">
        <v>172</v>
      </c>
      <c r="C34" s="2631" t="s">
        <v>1574</v>
      </c>
      <c r="D34" s="2574" t="s">
        <v>188</v>
      </c>
      <c r="E34" s="2728" t="s">
        <v>183</v>
      </c>
      <c r="F34" s="2698" t="s">
        <v>182</v>
      </c>
      <c r="G34" s="2619" t="s">
        <v>1641</v>
      </c>
      <c r="H34" s="2609" t="s">
        <v>1498</v>
      </c>
    </row>
    <row r="35" spans="1:10" ht="18" customHeight="1" thickBot="1" x14ac:dyDescent="0.25">
      <c r="A35" s="2614"/>
      <c r="B35" s="2639"/>
      <c r="C35" s="2640"/>
      <c r="D35" s="2575"/>
      <c r="E35" s="2729"/>
      <c r="F35" s="2699"/>
      <c r="G35" s="2620"/>
      <c r="H35" s="2610"/>
    </row>
    <row r="36" spans="1:10" ht="12.75" customHeight="1" thickBot="1" x14ac:dyDescent="0.25">
      <c r="A36" s="457">
        <v>154700</v>
      </c>
      <c r="B36" s="68" t="s">
        <v>178</v>
      </c>
      <c r="C36" s="69" t="s">
        <v>181</v>
      </c>
      <c r="D36" s="592" t="s">
        <v>180</v>
      </c>
      <c r="E36" s="1742">
        <f>SUM(E37:E38)</f>
        <v>0</v>
      </c>
      <c r="F36" s="743">
        <f>SUM(F37:F38)</f>
        <v>0</v>
      </c>
      <c r="G36" s="1745">
        <v>154700</v>
      </c>
      <c r="H36" s="457">
        <f>SUM(H37:H38)</f>
        <v>154700</v>
      </c>
      <c r="J36" s="744"/>
    </row>
    <row r="37" spans="1:10" ht="12.75" customHeight="1" x14ac:dyDescent="0.2">
      <c r="A37" s="750">
        <v>152200</v>
      </c>
      <c r="B37" s="745" t="s">
        <v>179</v>
      </c>
      <c r="C37" s="746" t="s">
        <v>784</v>
      </c>
      <c r="D37" s="747" t="s">
        <v>465</v>
      </c>
      <c r="E37" s="1743"/>
      <c r="F37" s="749"/>
      <c r="G37" s="1746"/>
      <c r="H37" s="751">
        <v>152200</v>
      </c>
    </row>
    <row r="38" spans="1:10" ht="12.75" customHeight="1" thickBot="1" x14ac:dyDescent="0.25">
      <c r="A38" s="638">
        <v>2500</v>
      </c>
      <c r="B38" s="752" t="s">
        <v>179</v>
      </c>
      <c r="C38" s="753" t="s">
        <v>782</v>
      </c>
      <c r="D38" s="754" t="s">
        <v>464</v>
      </c>
      <c r="E38" s="1744"/>
      <c r="F38" s="755"/>
      <c r="G38" s="1747"/>
      <c r="H38" s="382">
        <v>2500</v>
      </c>
      <c r="I38" s="147"/>
    </row>
    <row r="39" spans="1:10" ht="12.75" customHeight="1" x14ac:dyDescent="0.2">
      <c r="B39" s="1668"/>
      <c r="C39" s="1668"/>
      <c r="D39" s="1668"/>
      <c r="E39" s="1668"/>
      <c r="F39" s="1668"/>
      <c r="G39" s="1668"/>
      <c r="H39" s="1668"/>
      <c r="I39" s="1668"/>
    </row>
    <row r="40" spans="1:10" ht="12.75" customHeight="1" x14ac:dyDescent="0.2">
      <c r="B40" s="1668"/>
      <c r="C40" s="1668"/>
      <c r="D40" s="1668"/>
      <c r="E40" s="1668"/>
      <c r="F40" s="1668"/>
      <c r="G40" s="1668"/>
      <c r="H40" s="1668"/>
      <c r="I40" s="1668"/>
    </row>
    <row r="41" spans="1:10" ht="15" customHeight="1" x14ac:dyDescent="0.2">
      <c r="B41" s="132" t="s">
        <v>1478</v>
      </c>
      <c r="C41" s="132"/>
      <c r="D41" s="132"/>
      <c r="E41" s="2249"/>
      <c r="F41" s="132"/>
      <c r="G41" s="132"/>
      <c r="H41" s="525"/>
    </row>
    <row r="42" spans="1:10" ht="12.75" customHeight="1" thickBot="1" x14ac:dyDescent="0.25">
      <c r="B42" s="5"/>
      <c r="C42" s="5"/>
      <c r="D42" s="5"/>
      <c r="E42" s="43"/>
      <c r="F42" s="43"/>
      <c r="G42" s="43" t="s">
        <v>171</v>
      </c>
      <c r="H42" s="55"/>
    </row>
    <row r="43" spans="1:10" ht="12.75" customHeight="1" x14ac:dyDescent="0.2">
      <c r="A43" s="2613" t="s">
        <v>1497</v>
      </c>
      <c r="B43" s="2605" t="s">
        <v>177</v>
      </c>
      <c r="C43" s="2615" t="s">
        <v>788</v>
      </c>
      <c r="D43" s="2641" t="s">
        <v>187</v>
      </c>
      <c r="E43" s="2619" t="s">
        <v>1641</v>
      </c>
      <c r="F43" s="2609" t="s">
        <v>1498</v>
      </c>
      <c r="G43" s="2621" t="s">
        <v>192</v>
      </c>
      <c r="H43" s="12"/>
    </row>
    <row r="44" spans="1:10" ht="18" customHeight="1" thickBot="1" x14ac:dyDescent="0.25">
      <c r="A44" s="2614"/>
      <c r="B44" s="2606"/>
      <c r="C44" s="2616"/>
      <c r="D44" s="2642"/>
      <c r="E44" s="2620"/>
      <c r="F44" s="2610"/>
      <c r="G44" s="2622"/>
      <c r="H44" s="12"/>
    </row>
    <row r="45" spans="1:10" ht="12.75" customHeight="1" thickBot="1" x14ac:dyDescent="0.25">
      <c r="A45" s="67">
        <f>A46+A47+A54+A56</f>
        <v>7109.5599999999995</v>
      </c>
      <c r="B45" s="66" t="s">
        <v>178</v>
      </c>
      <c r="C45" s="70" t="s">
        <v>175</v>
      </c>
      <c r="D45" s="65" t="s">
        <v>180</v>
      </c>
      <c r="E45" s="67">
        <f>E46+E47+E54+E56</f>
        <v>8298.15</v>
      </c>
      <c r="F45" s="67">
        <f>F46+F47+F54+F56</f>
        <v>8298.15</v>
      </c>
      <c r="G45" s="526" t="s">
        <v>173</v>
      </c>
      <c r="H45" s="12"/>
    </row>
    <row r="46" spans="1:10" ht="12.75" customHeight="1" x14ac:dyDescent="0.2">
      <c r="A46" s="502">
        <v>25</v>
      </c>
      <c r="B46" s="756" t="s">
        <v>179</v>
      </c>
      <c r="C46" s="757" t="s">
        <v>789</v>
      </c>
      <c r="D46" s="758" t="s">
        <v>790</v>
      </c>
      <c r="E46" s="1622">
        <v>25</v>
      </c>
      <c r="F46" s="503">
        <v>25</v>
      </c>
      <c r="G46" s="53"/>
      <c r="H46" s="12"/>
    </row>
    <row r="47" spans="1:10" ht="12.75" customHeight="1" x14ac:dyDescent="0.2">
      <c r="A47" s="731">
        <f>SUM(A48:A53)</f>
        <v>3350</v>
      </c>
      <c r="B47" s="2354" t="s">
        <v>179</v>
      </c>
      <c r="C47" s="2355" t="s">
        <v>173</v>
      </c>
      <c r="D47" s="2356" t="s">
        <v>1970</v>
      </c>
      <c r="E47" s="1739">
        <f>SUM(E48:E53)</f>
        <v>4930</v>
      </c>
      <c r="F47" s="732">
        <f>SUM(F48:F53)</f>
        <v>4930</v>
      </c>
      <c r="G47" s="54"/>
      <c r="H47" s="12"/>
    </row>
    <row r="48" spans="1:10" ht="12.75" customHeight="1" x14ac:dyDescent="0.2">
      <c r="A48" s="766">
        <v>700</v>
      </c>
      <c r="B48" s="764" t="s">
        <v>190</v>
      </c>
      <c r="C48" s="543" t="s">
        <v>791</v>
      </c>
      <c r="D48" s="765" t="s">
        <v>792</v>
      </c>
      <c r="E48" s="1749">
        <v>800</v>
      </c>
      <c r="F48" s="767">
        <v>800</v>
      </c>
      <c r="G48" s="48"/>
      <c r="H48" s="12"/>
    </row>
    <row r="49" spans="1:8" ht="12.75" customHeight="1" x14ac:dyDescent="0.2">
      <c r="A49" s="766">
        <v>300</v>
      </c>
      <c r="B49" s="764" t="s">
        <v>190</v>
      </c>
      <c r="C49" s="543" t="s">
        <v>793</v>
      </c>
      <c r="D49" s="765" t="s">
        <v>794</v>
      </c>
      <c r="E49" s="1749">
        <v>300</v>
      </c>
      <c r="F49" s="767">
        <v>300</v>
      </c>
      <c r="G49" s="48"/>
      <c r="H49" s="12"/>
    </row>
    <row r="50" spans="1:8" ht="12.75" customHeight="1" x14ac:dyDescent="0.2">
      <c r="A50" s="766">
        <v>2000</v>
      </c>
      <c r="B50" s="764" t="s">
        <v>190</v>
      </c>
      <c r="C50" s="543" t="s">
        <v>795</v>
      </c>
      <c r="D50" s="765" t="s">
        <v>796</v>
      </c>
      <c r="E50" s="1749">
        <v>900</v>
      </c>
      <c r="F50" s="767">
        <v>900</v>
      </c>
      <c r="G50" s="48"/>
      <c r="H50" s="12"/>
    </row>
    <row r="51" spans="1:8" s="164" customFormat="1" ht="22.5" x14ac:dyDescent="0.2">
      <c r="A51" s="468">
        <v>350</v>
      </c>
      <c r="B51" s="479" t="s">
        <v>190</v>
      </c>
      <c r="C51" s="480" t="s">
        <v>797</v>
      </c>
      <c r="D51" s="1126" t="s">
        <v>798</v>
      </c>
      <c r="E51" s="1623">
        <v>380</v>
      </c>
      <c r="F51" s="469">
        <v>380</v>
      </c>
      <c r="G51" s="48"/>
    </row>
    <row r="52" spans="1:8" ht="12.75" customHeight="1" x14ac:dyDescent="0.2">
      <c r="A52" s="766">
        <v>0</v>
      </c>
      <c r="B52" s="764" t="s">
        <v>190</v>
      </c>
      <c r="C52" s="543" t="s">
        <v>1802</v>
      </c>
      <c r="D52" s="765" t="s">
        <v>1596</v>
      </c>
      <c r="E52" s="1749">
        <v>600</v>
      </c>
      <c r="F52" s="767">
        <v>600</v>
      </c>
      <c r="G52" s="48"/>
      <c r="H52" s="12"/>
    </row>
    <row r="53" spans="1:8" ht="12.75" customHeight="1" x14ac:dyDescent="0.2">
      <c r="A53" s="766">
        <v>0</v>
      </c>
      <c r="B53" s="764" t="s">
        <v>190</v>
      </c>
      <c r="C53" s="543" t="s">
        <v>1803</v>
      </c>
      <c r="D53" s="765" t="s">
        <v>1595</v>
      </c>
      <c r="E53" s="1749">
        <v>1950</v>
      </c>
      <c r="F53" s="767">
        <v>1950</v>
      </c>
      <c r="G53" s="48"/>
      <c r="H53" s="12"/>
    </row>
    <row r="54" spans="1:8" ht="12.75" customHeight="1" x14ac:dyDescent="0.2">
      <c r="A54" s="768">
        <f>A55</f>
        <v>164.52</v>
      </c>
      <c r="B54" s="759" t="s">
        <v>179</v>
      </c>
      <c r="C54" s="760" t="s">
        <v>173</v>
      </c>
      <c r="D54" s="761" t="s">
        <v>799</v>
      </c>
      <c r="E54" s="1750">
        <f>E55</f>
        <v>164.5</v>
      </c>
      <c r="F54" s="769">
        <f>F55</f>
        <v>164.5</v>
      </c>
      <c r="G54" s="48"/>
      <c r="H54" s="12"/>
    </row>
    <row r="55" spans="1:8" ht="12.75" customHeight="1" x14ac:dyDescent="0.2">
      <c r="A55" s="766">
        <v>164.52</v>
      </c>
      <c r="B55" s="764" t="s">
        <v>190</v>
      </c>
      <c r="C55" s="543" t="s">
        <v>800</v>
      </c>
      <c r="D55" s="765" t="s">
        <v>801</v>
      </c>
      <c r="E55" s="1618">
        <v>164.5</v>
      </c>
      <c r="F55" s="99">
        <v>164.5</v>
      </c>
      <c r="G55" s="48"/>
      <c r="H55" s="12"/>
    </row>
    <row r="56" spans="1:8" ht="12.75" customHeight="1" x14ac:dyDescent="0.2">
      <c r="A56" s="112">
        <f>SUM(A57:A58)</f>
        <v>3570.04</v>
      </c>
      <c r="B56" s="544" t="s">
        <v>179</v>
      </c>
      <c r="C56" s="110" t="s">
        <v>173</v>
      </c>
      <c r="D56" s="111" t="s">
        <v>203</v>
      </c>
      <c r="E56" s="1616">
        <f>SUM(E57:E58)</f>
        <v>3178.65</v>
      </c>
      <c r="F56" s="113">
        <f>SUM(F57:F58)</f>
        <v>3178.65</v>
      </c>
      <c r="G56" s="54"/>
      <c r="H56" s="12"/>
    </row>
    <row r="57" spans="1:8" ht="12.75" customHeight="1" x14ac:dyDescent="0.2">
      <c r="A57" s="95">
        <v>2110.2399999999998</v>
      </c>
      <c r="B57" s="545" t="s">
        <v>190</v>
      </c>
      <c r="C57" s="543" t="s">
        <v>802</v>
      </c>
      <c r="D57" s="546" t="s">
        <v>803</v>
      </c>
      <c r="E57" s="1618">
        <v>2110.25</v>
      </c>
      <c r="F57" s="99">
        <v>2110.25</v>
      </c>
      <c r="G57" s="48"/>
      <c r="H57" s="12"/>
    </row>
    <row r="58" spans="1:8" ht="12.75" customHeight="1" thickBot="1" x14ac:dyDescent="0.25">
      <c r="A58" s="94">
        <v>1459.8</v>
      </c>
      <c r="B58" s="770" t="s">
        <v>190</v>
      </c>
      <c r="C58" s="565" t="s">
        <v>804</v>
      </c>
      <c r="D58" s="771" t="s">
        <v>805</v>
      </c>
      <c r="E58" s="1666">
        <v>1068.4000000000001</v>
      </c>
      <c r="F58" s="98">
        <v>1068.4000000000001</v>
      </c>
      <c r="G58" s="158"/>
      <c r="H58" s="12"/>
    </row>
    <row r="59" spans="1:8" ht="12.75" customHeight="1" x14ac:dyDescent="0.2"/>
    <row r="60" spans="1:8" ht="12.75" customHeight="1" x14ac:dyDescent="0.2"/>
    <row r="61" spans="1:8" ht="15.75" x14ac:dyDescent="0.2">
      <c r="B61" s="132" t="s">
        <v>1479</v>
      </c>
      <c r="C61" s="132"/>
      <c r="D61" s="132"/>
      <c r="E61" s="2249"/>
      <c r="F61" s="132"/>
      <c r="G61" s="132"/>
      <c r="H61" s="525"/>
    </row>
    <row r="62" spans="1:8" ht="12.75" customHeight="1" thickBot="1" x14ac:dyDescent="0.25">
      <c r="B62" s="5"/>
      <c r="C62" s="5"/>
      <c r="D62" s="5"/>
      <c r="E62" s="43"/>
      <c r="F62" s="43"/>
      <c r="G62" s="2020" t="s">
        <v>171</v>
      </c>
      <c r="H62" s="55"/>
    </row>
    <row r="63" spans="1:8" ht="12.75" customHeight="1" x14ac:dyDescent="0.2">
      <c r="A63" s="2613" t="s">
        <v>1497</v>
      </c>
      <c r="B63" s="2605" t="s">
        <v>177</v>
      </c>
      <c r="C63" s="2615" t="s">
        <v>806</v>
      </c>
      <c r="D63" s="2641" t="s">
        <v>194</v>
      </c>
      <c r="E63" s="2619" t="s">
        <v>1641</v>
      </c>
      <c r="F63" s="2609" t="s">
        <v>1498</v>
      </c>
      <c r="G63" s="2611" t="s">
        <v>192</v>
      </c>
      <c r="H63" s="12"/>
    </row>
    <row r="64" spans="1:8" ht="21.75" customHeight="1" thickBot="1" x14ac:dyDescent="0.25">
      <c r="A64" s="2614"/>
      <c r="B64" s="2606"/>
      <c r="C64" s="2616"/>
      <c r="D64" s="2642"/>
      <c r="E64" s="2620"/>
      <c r="F64" s="2610"/>
      <c r="G64" s="2612"/>
      <c r="H64" s="12"/>
    </row>
    <row r="65" spans="1:8" ht="12.75" customHeight="1" thickBot="1" x14ac:dyDescent="0.25">
      <c r="A65" s="67">
        <f>A66+A68+A72+A74</f>
        <v>19200</v>
      </c>
      <c r="B65" s="66" t="s">
        <v>178</v>
      </c>
      <c r="C65" s="70" t="s">
        <v>175</v>
      </c>
      <c r="D65" s="65" t="s">
        <v>180</v>
      </c>
      <c r="E65" s="67">
        <f>E66+E68+E70+E72+E74</f>
        <v>24200</v>
      </c>
      <c r="F65" s="67">
        <f>F66+F68+F70+F72+F74</f>
        <v>24200</v>
      </c>
      <c r="G65" s="551" t="s">
        <v>173</v>
      </c>
      <c r="H65" s="12"/>
    </row>
    <row r="66" spans="1:8" ht="12.75" customHeight="1" x14ac:dyDescent="0.2">
      <c r="A66" s="773">
        <f>A67</f>
        <v>11800</v>
      </c>
      <c r="B66" s="756" t="s">
        <v>178</v>
      </c>
      <c r="C66" s="757" t="s">
        <v>807</v>
      </c>
      <c r="D66" s="772" t="s">
        <v>808</v>
      </c>
      <c r="E66" s="1751">
        <f>E67</f>
        <v>15497.4</v>
      </c>
      <c r="F66" s="774">
        <f>F67</f>
        <v>15497.4</v>
      </c>
      <c r="G66" s="2096"/>
      <c r="H66" s="12"/>
    </row>
    <row r="67" spans="1:8" ht="12.75" customHeight="1" x14ac:dyDescent="0.2">
      <c r="A67" s="775">
        <v>11800</v>
      </c>
      <c r="B67" s="764" t="s">
        <v>178</v>
      </c>
      <c r="C67" s="543" t="s">
        <v>809</v>
      </c>
      <c r="D67" s="2358" t="s">
        <v>810</v>
      </c>
      <c r="E67" s="2359">
        <v>15497.4</v>
      </c>
      <c r="F67" s="2360">
        <v>15497.4</v>
      </c>
      <c r="G67" s="497"/>
      <c r="H67" s="12"/>
    </row>
    <row r="68" spans="1:8" s="164" customFormat="1" ht="22.5" x14ac:dyDescent="0.2">
      <c r="A68" s="2103">
        <v>5000</v>
      </c>
      <c r="B68" s="2104" t="s">
        <v>178</v>
      </c>
      <c r="C68" s="2105" t="s">
        <v>173</v>
      </c>
      <c r="D68" s="2357" t="s">
        <v>811</v>
      </c>
      <c r="E68" s="2107">
        <f>E69</f>
        <v>5000</v>
      </c>
      <c r="F68" s="2108">
        <f>F69</f>
        <v>5000</v>
      </c>
      <c r="G68" s="560"/>
    </row>
    <row r="69" spans="1:8" s="164" customFormat="1" ht="12.75" customHeight="1" x14ac:dyDescent="0.2">
      <c r="A69" s="468">
        <v>5000</v>
      </c>
      <c r="B69" s="479" t="s">
        <v>178</v>
      </c>
      <c r="C69" s="480" t="s">
        <v>812</v>
      </c>
      <c r="D69" s="2097" t="s">
        <v>813</v>
      </c>
      <c r="E69" s="2098">
        <v>5000</v>
      </c>
      <c r="F69" s="2082">
        <v>5000</v>
      </c>
      <c r="G69" s="497"/>
    </row>
    <row r="70" spans="1:8" s="164" customFormat="1" ht="12.75" customHeight="1" x14ac:dyDescent="0.2">
      <c r="A70" s="188">
        <v>0</v>
      </c>
      <c r="B70" s="2099" t="s">
        <v>178</v>
      </c>
      <c r="C70" s="483" t="s">
        <v>173</v>
      </c>
      <c r="D70" s="1753" t="s">
        <v>1597</v>
      </c>
      <c r="E70" s="2100">
        <v>1302.5999999999999</v>
      </c>
      <c r="F70" s="2101">
        <v>1302.5999999999999</v>
      </c>
      <c r="G70" s="1752"/>
    </row>
    <row r="71" spans="1:8" s="164" customFormat="1" ht="22.5" x14ac:dyDescent="0.2">
      <c r="A71" s="188"/>
      <c r="B71" s="482" t="s">
        <v>178</v>
      </c>
      <c r="C71" s="483" t="s">
        <v>1804</v>
      </c>
      <c r="D71" s="1814" t="s">
        <v>1805</v>
      </c>
      <c r="E71" s="2102">
        <v>1302.5999999999999</v>
      </c>
      <c r="F71" s="2086">
        <v>1302.5999999999999</v>
      </c>
      <c r="G71" s="1752"/>
    </row>
    <row r="72" spans="1:8" s="164" customFormat="1" ht="12.75" customHeight="1" x14ac:dyDescent="0.2">
      <c r="A72" s="2103">
        <f>A73</f>
        <v>200</v>
      </c>
      <c r="B72" s="2104" t="s">
        <v>178</v>
      </c>
      <c r="C72" s="2105" t="s">
        <v>173</v>
      </c>
      <c r="D72" s="2106" t="s">
        <v>814</v>
      </c>
      <c r="E72" s="2107">
        <f>E73</f>
        <v>200</v>
      </c>
      <c r="F72" s="2108">
        <f>F73</f>
        <v>200</v>
      </c>
      <c r="G72" s="560"/>
    </row>
    <row r="73" spans="1:8" s="164" customFormat="1" ht="12.75" customHeight="1" x14ac:dyDescent="0.2">
      <c r="A73" s="1015">
        <v>200</v>
      </c>
      <c r="B73" s="479" t="s">
        <v>178</v>
      </c>
      <c r="C73" s="480" t="s">
        <v>815</v>
      </c>
      <c r="D73" s="2109" t="s">
        <v>814</v>
      </c>
      <c r="E73" s="2110">
        <v>200</v>
      </c>
      <c r="F73" s="2111">
        <v>200</v>
      </c>
      <c r="G73" s="497"/>
    </row>
    <row r="74" spans="1:8" s="164" customFormat="1" ht="12.75" customHeight="1" x14ac:dyDescent="0.2">
      <c r="A74" s="2103">
        <f>A75</f>
        <v>2200</v>
      </c>
      <c r="B74" s="2104" t="s">
        <v>178</v>
      </c>
      <c r="C74" s="2105" t="s">
        <v>173</v>
      </c>
      <c r="D74" s="2106" t="s">
        <v>816</v>
      </c>
      <c r="E74" s="2107">
        <f>E75</f>
        <v>2200</v>
      </c>
      <c r="F74" s="2108">
        <f>F75</f>
        <v>2200</v>
      </c>
      <c r="G74" s="2010"/>
    </row>
    <row r="75" spans="1:8" s="164" customFormat="1" ht="12.75" customHeight="1" thickBot="1" x14ac:dyDescent="0.25">
      <c r="A75" s="2112">
        <v>2200</v>
      </c>
      <c r="B75" s="2113" t="s">
        <v>178</v>
      </c>
      <c r="C75" s="2057" t="s">
        <v>817</v>
      </c>
      <c r="D75" s="2114" t="s">
        <v>818</v>
      </c>
      <c r="E75" s="2115">
        <v>2200</v>
      </c>
      <c r="F75" s="2116">
        <v>2200</v>
      </c>
      <c r="G75" s="2012"/>
    </row>
    <row r="76" spans="1:8" ht="12.75" customHeight="1" x14ac:dyDescent="0.2">
      <c r="B76" s="779"/>
      <c r="C76" s="780"/>
      <c r="D76" s="781"/>
      <c r="E76" s="778"/>
      <c r="F76" s="778"/>
      <c r="G76" s="778"/>
      <c r="H76" s="145"/>
    </row>
    <row r="77" spans="1:8" ht="12.75" customHeight="1" x14ac:dyDescent="0.2"/>
    <row r="78" spans="1:8" ht="15.75" customHeight="1" x14ac:dyDescent="0.2">
      <c r="B78" s="132" t="s">
        <v>1480</v>
      </c>
      <c r="C78" s="132"/>
      <c r="D78" s="132"/>
      <c r="E78" s="2249"/>
      <c r="F78" s="132"/>
      <c r="G78" s="132"/>
      <c r="H78" s="73"/>
    </row>
    <row r="79" spans="1:8" ht="12.75" customHeight="1" thickBot="1" x14ac:dyDescent="0.25">
      <c r="B79" s="5"/>
      <c r="C79" s="5"/>
      <c r="D79" s="5"/>
      <c r="E79" s="8"/>
      <c r="F79" s="8"/>
      <c r="G79" s="8" t="s">
        <v>171</v>
      </c>
      <c r="H79" s="11"/>
    </row>
    <row r="80" spans="1:8" ht="12.75" customHeight="1" x14ac:dyDescent="0.2">
      <c r="A80" s="2613" t="s">
        <v>1497</v>
      </c>
      <c r="B80" s="2635" t="s">
        <v>177</v>
      </c>
      <c r="C80" s="2615" t="s">
        <v>819</v>
      </c>
      <c r="D80" s="2574" t="s">
        <v>189</v>
      </c>
      <c r="E80" s="2619" t="s">
        <v>1641</v>
      </c>
      <c r="F80" s="2609" t="s">
        <v>1498</v>
      </c>
      <c r="G80" s="2621" t="s">
        <v>192</v>
      </c>
      <c r="H80" s="12"/>
    </row>
    <row r="81" spans="1:8" ht="17.25" customHeight="1" thickBot="1" x14ac:dyDescent="0.25">
      <c r="A81" s="2614"/>
      <c r="B81" s="2636"/>
      <c r="C81" s="2616"/>
      <c r="D81" s="2575"/>
      <c r="E81" s="2620"/>
      <c r="F81" s="2610"/>
      <c r="G81" s="2622"/>
      <c r="H81" s="12"/>
    </row>
    <row r="82" spans="1:8" ht="12.75" customHeight="1" thickBot="1" x14ac:dyDescent="0.25">
      <c r="A82" s="67">
        <f>A83</f>
        <v>50000</v>
      </c>
      <c r="B82" s="75" t="s">
        <v>178</v>
      </c>
      <c r="C82" s="70" t="s">
        <v>175</v>
      </c>
      <c r="D82" s="65" t="s">
        <v>180</v>
      </c>
      <c r="E82" s="67">
        <v>80000</v>
      </c>
      <c r="F82" s="67">
        <f>F83</f>
        <v>80000</v>
      </c>
      <c r="G82" s="64" t="s">
        <v>173</v>
      </c>
      <c r="H82" s="12"/>
    </row>
    <row r="83" spans="1:8" ht="12.75" customHeight="1" x14ac:dyDescent="0.2">
      <c r="A83" s="731">
        <f>SUM(A84:A85)</f>
        <v>50000</v>
      </c>
      <c r="B83" s="120" t="s">
        <v>173</v>
      </c>
      <c r="C83" s="30" t="s">
        <v>173</v>
      </c>
      <c r="D83" s="31" t="s">
        <v>61</v>
      </c>
      <c r="E83" s="1739">
        <f>SUM(E84:E85)</f>
        <v>80000</v>
      </c>
      <c r="F83" s="732">
        <f>SUM(F84:F85)</f>
        <v>80000</v>
      </c>
      <c r="G83" s="57" t="s">
        <v>173</v>
      </c>
      <c r="H83" s="12"/>
    </row>
    <row r="84" spans="1:8" ht="12.75" customHeight="1" x14ac:dyDescent="0.2">
      <c r="A84" s="734">
        <v>50000</v>
      </c>
      <c r="B84" s="121" t="s">
        <v>178</v>
      </c>
      <c r="C84" s="733" t="s">
        <v>820</v>
      </c>
      <c r="D84" s="118" t="s">
        <v>821</v>
      </c>
      <c r="E84" s="1740">
        <v>50000</v>
      </c>
      <c r="F84" s="735">
        <v>50000</v>
      </c>
      <c r="G84" s="58"/>
      <c r="H84" s="12"/>
    </row>
    <row r="85" spans="1:8" ht="12.75" customHeight="1" thickBot="1" x14ac:dyDescent="0.25">
      <c r="A85" s="737"/>
      <c r="B85" s="122" t="s">
        <v>178</v>
      </c>
      <c r="C85" s="1889" t="s">
        <v>1806</v>
      </c>
      <c r="D85" s="1754" t="s">
        <v>1598</v>
      </c>
      <c r="E85" s="1741">
        <v>30000</v>
      </c>
      <c r="F85" s="738">
        <v>30000</v>
      </c>
      <c r="G85" s="119"/>
      <c r="H85" s="12"/>
    </row>
    <row r="86" spans="1:8" ht="12.75" customHeight="1" x14ac:dyDescent="0.2"/>
    <row r="87" spans="1:8" x14ac:dyDescent="0.2">
      <c r="B87" s="782"/>
      <c r="C87" s="783"/>
      <c r="D87" s="784"/>
      <c r="E87" s="785"/>
      <c r="F87" s="785"/>
      <c r="G87" s="785"/>
      <c r="H87" s="786"/>
    </row>
    <row r="88" spans="1:8" ht="15.75" x14ac:dyDescent="0.25">
      <c r="B88" s="1384" t="s">
        <v>822</v>
      </c>
      <c r="C88" s="1384"/>
      <c r="D88" s="1384"/>
      <c r="E88" s="2251"/>
      <c r="F88" s="1384"/>
      <c r="G88" s="1384"/>
      <c r="H88" s="574"/>
    </row>
    <row r="89" spans="1:8" ht="12.75" customHeight="1" thickBot="1" x14ac:dyDescent="0.3">
      <c r="B89" s="2"/>
      <c r="C89" s="2"/>
      <c r="D89" s="2"/>
      <c r="E89" s="575"/>
      <c r="F89" s="575"/>
      <c r="G89" s="575" t="s">
        <v>171</v>
      </c>
      <c r="H89" s="52"/>
    </row>
    <row r="90" spans="1:8" ht="12.75" customHeight="1" x14ac:dyDescent="0.2">
      <c r="A90" s="2613" t="s">
        <v>1497</v>
      </c>
      <c r="B90" s="2652" t="s">
        <v>172</v>
      </c>
      <c r="C90" s="2631" t="s">
        <v>823</v>
      </c>
      <c r="D90" s="2574" t="s">
        <v>193</v>
      </c>
      <c r="E90" s="2619" t="s">
        <v>1641</v>
      </c>
      <c r="F90" s="2609" t="s">
        <v>1498</v>
      </c>
      <c r="G90" s="2611" t="s">
        <v>192</v>
      </c>
      <c r="H90" s="12"/>
    </row>
    <row r="91" spans="1:8" ht="18" customHeight="1" thickBot="1" x14ac:dyDescent="0.25">
      <c r="A91" s="2614"/>
      <c r="B91" s="2662"/>
      <c r="C91" s="2640"/>
      <c r="D91" s="2575"/>
      <c r="E91" s="2620"/>
      <c r="F91" s="2610"/>
      <c r="G91" s="2612"/>
      <c r="H91" s="12"/>
    </row>
    <row r="92" spans="1:8" ht="12.75" customHeight="1" thickBot="1" x14ac:dyDescent="0.25">
      <c r="A92" s="29">
        <f>A93</f>
        <v>2000</v>
      </c>
      <c r="B92" s="953" t="s">
        <v>174</v>
      </c>
      <c r="C92" s="117" t="s">
        <v>175</v>
      </c>
      <c r="D92" s="870" t="s">
        <v>204</v>
      </c>
      <c r="E92" s="29">
        <v>2000</v>
      </c>
      <c r="F92" s="954">
        <f>F93</f>
        <v>2000</v>
      </c>
      <c r="G92" s="123" t="s">
        <v>173</v>
      </c>
      <c r="H92" s="12"/>
    </row>
    <row r="93" spans="1:8" ht="12.75" customHeight="1" x14ac:dyDescent="0.2">
      <c r="A93" s="112">
        <f>SUM(A94:A96)</f>
        <v>2000</v>
      </c>
      <c r="B93" s="787" t="s">
        <v>178</v>
      </c>
      <c r="C93" s="787" t="s">
        <v>173</v>
      </c>
      <c r="D93" s="788" t="s">
        <v>824</v>
      </c>
      <c r="E93" s="1616">
        <f>SUM(E94:E96)</f>
        <v>2000</v>
      </c>
      <c r="F93" s="789">
        <f>SUM(F94:F96)</f>
        <v>2000</v>
      </c>
      <c r="G93" s="676"/>
      <c r="H93" s="12"/>
    </row>
    <row r="94" spans="1:8" s="164" customFormat="1" ht="26.25" customHeight="1" x14ac:dyDescent="0.2">
      <c r="A94" s="95">
        <v>1000</v>
      </c>
      <c r="B94" s="579" t="s">
        <v>178</v>
      </c>
      <c r="C94" s="790" t="s">
        <v>825</v>
      </c>
      <c r="D94" s="985" t="s">
        <v>826</v>
      </c>
      <c r="E94" s="1618">
        <v>950</v>
      </c>
      <c r="F94" s="791">
        <v>950</v>
      </c>
      <c r="G94" s="106"/>
    </row>
    <row r="95" spans="1:8" s="164" customFormat="1" ht="22.5" x14ac:dyDescent="0.2">
      <c r="A95" s="95">
        <v>500</v>
      </c>
      <c r="B95" s="579" t="s">
        <v>178</v>
      </c>
      <c r="C95" s="790" t="s">
        <v>827</v>
      </c>
      <c r="D95" s="985" t="s">
        <v>828</v>
      </c>
      <c r="E95" s="1618">
        <v>550</v>
      </c>
      <c r="F95" s="791">
        <v>550</v>
      </c>
      <c r="G95" s="2010"/>
    </row>
    <row r="96" spans="1:8" s="164" customFormat="1" ht="12.75" customHeight="1" thickBot="1" x14ac:dyDescent="0.25">
      <c r="A96" s="94">
        <v>500</v>
      </c>
      <c r="B96" s="586" t="s">
        <v>178</v>
      </c>
      <c r="C96" s="792" t="s">
        <v>829</v>
      </c>
      <c r="D96" s="2507" t="s">
        <v>830</v>
      </c>
      <c r="E96" s="1649">
        <v>500</v>
      </c>
      <c r="F96" s="794">
        <v>500</v>
      </c>
      <c r="G96" s="2012"/>
      <c r="H96" s="2039"/>
    </row>
    <row r="97" spans="1:8" ht="12.75" customHeight="1" x14ac:dyDescent="0.2">
      <c r="B97" s="2730"/>
      <c r="C97" s="2730"/>
      <c r="D97" s="2730"/>
      <c r="E97" s="2730"/>
      <c r="F97" s="2730"/>
      <c r="G97" s="2730"/>
      <c r="H97" s="2731"/>
    </row>
    <row r="99" spans="1:8" ht="12.75" x14ac:dyDescent="0.2">
      <c r="A99" s="2719"/>
      <c r="B99" s="2720"/>
      <c r="C99" s="2720"/>
      <c r="D99" s="2720"/>
    </row>
    <row r="101" spans="1:8" ht="12.75" x14ac:dyDescent="0.2">
      <c r="A101" s="2719"/>
      <c r="B101" s="2720"/>
      <c r="C101" s="2720"/>
      <c r="D101" s="2720"/>
    </row>
    <row r="103" spans="1:8" ht="12.75" x14ac:dyDescent="0.2">
      <c r="A103" s="2719"/>
      <c r="B103" s="2720"/>
      <c r="C103" s="2720"/>
      <c r="D103" s="2720"/>
    </row>
  </sheetData>
  <mergeCells count="54">
    <mergeCell ref="B97:H97"/>
    <mergeCell ref="A99:D99"/>
    <mergeCell ref="A101:D101"/>
    <mergeCell ref="A103:D103"/>
    <mergeCell ref="A90:A91"/>
    <mergeCell ref="B90:B91"/>
    <mergeCell ref="C90:C91"/>
    <mergeCell ref="D90:D91"/>
    <mergeCell ref="E90:E91"/>
    <mergeCell ref="G63:G64"/>
    <mergeCell ref="F90:F91"/>
    <mergeCell ref="G90:G91"/>
    <mergeCell ref="A80:A81"/>
    <mergeCell ref="B80:B81"/>
    <mergeCell ref="C80:C81"/>
    <mergeCell ref="D80:D81"/>
    <mergeCell ref="E80:E81"/>
    <mergeCell ref="F80:F81"/>
    <mergeCell ref="G80:G81"/>
    <mergeCell ref="A63:A64"/>
    <mergeCell ref="B63:B64"/>
    <mergeCell ref="C63:C64"/>
    <mergeCell ref="D63:D64"/>
    <mergeCell ref="E63:E64"/>
    <mergeCell ref="F63:F64"/>
    <mergeCell ref="H34:H35"/>
    <mergeCell ref="A43:A44"/>
    <mergeCell ref="B43:B44"/>
    <mergeCell ref="C43:C44"/>
    <mergeCell ref="D43:D44"/>
    <mergeCell ref="E43:E44"/>
    <mergeCell ref="F43:F44"/>
    <mergeCell ref="G43:G44"/>
    <mergeCell ref="G21:G22"/>
    <mergeCell ref="A34:A35"/>
    <mergeCell ref="B34:B35"/>
    <mergeCell ref="C34:C35"/>
    <mergeCell ref="D34:D35"/>
    <mergeCell ref="E34:E35"/>
    <mergeCell ref="F34:F35"/>
    <mergeCell ref="G34:G35"/>
    <mergeCell ref="A21:A22"/>
    <mergeCell ref="C21:C22"/>
    <mergeCell ref="D21:D22"/>
    <mergeCell ref="E21:E22"/>
    <mergeCell ref="F21:F22"/>
    <mergeCell ref="B21:B22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1" manualBreakCount="1">
    <brk id="60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9"/>
  <sheetViews>
    <sheetView zoomScaleNormal="100" workbookViewId="0">
      <selection activeCell="A2" sqref="A2:H2"/>
    </sheetView>
  </sheetViews>
  <sheetFormatPr defaultRowHeight="12.75" x14ac:dyDescent="0.2"/>
  <cols>
    <col min="1" max="1" width="9.28515625" style="315" customWidth="1"/>
    <col min="2" max="2" width="3.7109375" style="315" customWidth="1"/>
    <col min="3" max="5" width="5.42578125" style="315" customWidth="1"/>
    <col min="6" max="6" width="20.7109375" style="315" customWidth="1"/>
    <col min="7" max="7" width="23.140625" style="315" customWidth="1"/>
    <col min="8" max="8" width="12.7109375" style="315" customWidth="1"/>
    <col min="9" max="16384" width="9.140625" style="315"/>
  </cols>
  <sheetData>
    <row r="1" spans="1:8" x14ac:dyDescent="0.2">
      <c r="H1" s="1571"/>
    </row>
    <row r="2" spans="1:8" s="12" customFormat="1" ht="18" customHeight="1" x14ac:dyDescent="0.25">
      <c r="A2" s="2548" t="s">
        <v>1640</v>
      </c>
      <c r="B2" s="2548"/>
      <c r="C2" s="2548"/>
      <c r="D2" s="2548"/>
      <c r="E2" s="2548"/>
      <c r="F2" s="2548"/>
      <c r="G2" s="2548"/>
      <c r="H2" s="2548"/>
    </row>
    <row r="4" spans="1:8" ht="15.75" x14ac:dyDescent="0.25">
      <c r="A4" s="2675" t="s">
        <v>1579</v>
      </c>
      <c r="B4" s="2675"/>
      <c r="C4" s="2675"/>
      <c r="D4" s="2675"/>
      <c r="E4" s="2675"/>
      <c r="F4" s="2675"/>
      <c r="G4" s="2675"/>
      <c r="H4" s="2675"/>
    </row>
    <row r="5" spans="1:8" ht="15.75" x14ac:dyDescent="0.25">
      <c r="A5" s="1572"/>
      <c r="B5" s="1572"/>
      <c r="C5" s="1572"/>
      <c r="D5" s="1572"/>
      <c r="E5" s="1572"/>
      <c r="F5" s="1572"/>
      <c r="G5" s="1572"/>
      <c r="H5" s="1572"/>
    </row>
    <row r="6" spans="1:8" ht="15.75" x14ac:dyDescent="0.25">
      <c r="A6" s="2573" t="s">
        <v>780</v>
      </c>
      <c r="B6" s="2573"/>
      <c r="C6" s="2573"/>
      <c r="D6" s="2573"/>
      <c r="E6" s="2573"/>
      <c r="F6" s="2573"/>
      <c r="G6" s="2573"/>
      <c r="H6" s="2573"/>
    </row>
    <row r="7" spans="1:8" ht="15.75" x14ac:dyDescent="0.25">
      <c r="A7" s="85"/>
      <c r="B7" s="85"/>
      <c r="C7" s="85"/>
      <c r="D7" s="85"/>
      <c r="E7" s="85"/>
      <c r="F7" s="85"/>
      <c r="G7" s="85"/>
      <c r="H7" s="85"/>
    </row>
    <row r="8" spans="1:8" ht="12.75" customHeight="1" thickBot="1" x14ac:dyDescent="0.25">
      <c r="B8" s="316"/>
      <c r="C8" s="317"/>
      <c r="D8" s="317"/>
      <c r="E8" s="317"/>
      <c r="F8" s="317"/>
      <c r="G8" s="317"/>
      <c r="H8" s="318" t="s">
        <v>191</v>
      </c>
    </row>
    <row r="9" spans="1:8" ht="13.5" thickBot="1" x14ac:dyDescent="0.25">
      <c r="A9" s="319" t="s">
        <v>1497</v>
      </c>
      <c r="B9" s="1588" t="s">
        <v>18</v>
      </c>
      <c r="C9" s="1589"/>
      <c r="D9" s="1589"/>
      <c r="E9" s="1590"/>
      <c r="F9" s="2563" t="s">
        <v>16</v>
      </c>
      <c r="G9" s="2564"/>
      <c r="H9" s="2404" t="s">
        <v>1498</v>
      </c>
    </row>
    <row r="10" spans="1:8" ht="13.5" thickBot="1" x14ac:dyDescent="0.25">
      <c r="A10" s="321">
        <v>0</v>
      </c>
      <c r="B10" s="370" t="s">
        <v>178</v>
      </c>
      <c r="C10" s="345" t="s">
        <v>17</v>
      </c>
      <c r="D10" s="346" t="s">
        <v>185</v>
      </c>
      <c r="E10" s="371" t="s">
        <v>186</v>
      </c>
      <c r="F10" s="2704" t="s">
        <v>463</v>
      </c>
      <c r="G10" s="2704"/>
      <c r="H10" s="321">
        <v>0</v>
      </c>
    </row>
    <row r="11" spans="1:8" ht="12.75" customHeight="1" x14ac:dyDescent="0.2">
      <c r="A11" s="1755">
        <v>0</v>
      </c>
      <c r="B11" s="354" t="s">
        <v>179</v>
      </c>
      <c r="C11" s="350">
        <v>1907</v>
      </c>
      <c r="D11" s="1591" t="s">
        <v>173</v>
      </c>
      <c r="E11" s="375">
        <v>2122</v>
      </c>
      <c r="F11" s="2732" t="s">
        <v>464</v>
      </c>
      <c r="G11" s="2733"/>
      <c r="H11" s="338">
        <v>0</v>
      </c>
    </row>
    <row r="12" spans="1:8" ht="13.5" thickBot="1" x14ac:dyDescent="0.25">
      <c r="A12" s="1756">
        <v>0</v>
      </c>
      <c r="B12" s="360" t="s">
        <v>179</v>
      </c>
      <c r="C12" s="361">
        <v>1910</v>
      </c>
      <c r="D12" s="1592" t="s">
        <v>173</v>
      </c>
      <c r="E12" s="1593">
        <v>2122</v>
      </c>
      <c r="F12" s="2734" t="s">
        <v>465</v>
      </c>
      <c r="G12" s="2735"/>
      <c r="H12" s="1920">
        <v>0</v>
      </c>
    </row>
    <row r="13" spans="1:8" x14ac:dyDescent="0.2">
      <c r="B13" s="1576"/>
      <c r="C13" s="1577"/>
      <c r="D13" s="1578"/>
      <c r="E13" s="1579"/>
      <c r="F13" s="59"/>
      <c r="G13" s="59"/>
      <c r="H13" s="1580"/>
    </row>
    <row r="15" spans="1:8" x14ac:dyDescent="0.2">
      <c r="A15" s="2682"/>
      <c r="B15" s="2682"/>
      <c r="C15" s="2682"/>
      <c r="D15" s="2683"/>
      <c r="E15" s="2683"/>
      <c r="F15" s="2683"/>
      <c r="G15" s="12"/>
    </row>
    <row r="16" spans="1:8" x14ac:dyDescent="0.2">
      <c r="A16" s="1581"/>
      <c r="B16" s="1581"/>
      <c r="C16" s="12"/>
      <c r="D16" s="12"/>
      <c r="E16" s="12"/>
      <c r="G16" s="12"/>
    </row>
    <row r="17" spans="1:7" x14ac:dyDescent="0.2">
      <c r="A17" s="2682"/>
      <c r="B17" s="2682"/>
      <c r="C17" s="2682"/>
      <c r="D17" s="2683"/>
      <c r="E17" s="2683"/>
      <c r="F17" s="2683"/>
      <c r="G17" s="12"/>
    </row>
    <row r="18" spans="1:7" x14ac:dyDescent="0.2">
      <c r="A18" s="12"/>
      <c r="B18" s="13"/>
      <c r="C18" s="12"/>
      <c r="D18" s="12"/>
      <c r="E18" s="12"/>
      <c r="G18" s="12"/>
    </row>
    <row r="19" spans="1:7" x14ac:dyDescent="0.2">
      <c r="A19" s="2682"/>
      <c r="B19" s="2682"/>
      <c r="C19" s="2682"/>
      <c r="D19" s="2683"/>
      <c r="E19" s="2683"/>
      <c r="F19" s="2683"/>
      <c r="G19" s="12"/>
    </row>
  </sheetData>
  <mergeCells count="13">
    <mergeCell ref="A19:C19"/>
    <mergeCell ref="D19:F19"/>
    <mergeCell ref="A2:H2"/>
    <mergeCell ref="A4:H4"/>
    <mergeCell ref="A6:H6"/>
    <mergeCell ref="F9:G9"/>
    <mergeCell ref="F10:G10"/>
    <mergeCell ref="F11:G11"/>
    <mergeCell ref="F12:G12"/>
    <mergeCell ref="A15:C15"/>
    <mergeCell ref="D15:F15"/>
    <mergeCell ref="A17:C17"/>
    <mergeCell ref="D17:F17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75" workbookViewId="0">
      <selection sqref="A1:G1"/>
    </sheetView>
  </sheetViews>
  <sheetFormatPr defaultRowHeight="11.25" x14ac:dyDescent="0.2"/>
  <cols>
    <col min="1" max="1" width="8.5703125" style="12" customWidth="1"/>
    <col min="2" max="2" width="3.5703125" style="13" customWidth="1"/>
    <col min="3" max="3" width="10" style="12" customWidth="1"/>
    <col min="4" max="4" width="46.5703125" style="12" customWidth="1"/>
    <col min="5" max="6" width="12.5703125" style="12" customWidth="1"/>
    <col min="7" max="7" width="12.5703125" style="13" customWidth="1"/>
    <col min="8" max="16384" width="9.140625" style="12"/>
  </cols>
  <sheetData>
    <row r="1" spans="1:11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187"/>
    </row>
    <row r="2" spans="1:11" ht="12.75" customHeight="1" x14ac:dyDescent="0.2">
      <c r="B2" s="12"/>
    </row>
    <row r="3" spans="1:11" s="1" customFormat="1" ht="15.75" x14ac:dyDescent="0.25">
      <c r="A3" s="2573" t="s">
        <v>1188</v>
      </c>
      <c r="B3" s="2573"/>
      <c r="C3" s="2573"/>
      <c r="D3" s="2573"/>
      <c r="E3" s="2573"/>
      <c r="F3" s="2573"/>
      <c r="G3" s="2573"/>
    </row>
    <row r="4" spans="1:11" s="1" customFormat="1" ht="15.75" x14ac:dyDescent="0.25">
      <c r="B4" s="85"/>
      <c r="C4" s="85"/>
      <c r="D4" s="85"/>
      <c r="E4" s="85"/>
      <c r="F4" s="85"/>
      <c r="G4" s="85"/>
    </row>
    <row r="5" spans="1:11" s="4" customFormat="1" ht="15.75" customHeight="1" x14ac:dyDescent="0.2">
      <c r="B5" s="44"/>
      <c r="C5" s="2603" t="s">
        <v>1939</v>
      </c>
      <c r="D5" s="2603"/>
      <c r="E5" s="2603"/>
      <c r="F5" s="73"/>
      <c r="G5" s="73"/>
    </row>
    <row r="6" spans="1:11" s="6" customFormat="1" ht="12" thickBot="1" x14ac:dyDescent="0.25">
      <c r="B6" s="5"/>
      <c r="C6" s="5"/>
      <c r="D6" s="5"/>
      <c r="E6" s="8" t="s">
        <v>171</v>
      </c>
      <c r="F6" s="11"/>
    </row>
    <row r="7" spans="1:11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9"/>
      <c r="G7" s="9"/>
      <c r="H7" s="9"/>
      <c r="I7" s="9"/>
      <c r="J7" s="9"/>
      <c r="K7" s="9"/>
    </row>
    <row r="8" spans="1:11" s="6" customFormat="1" ht="12.75" customHeight="1" thickBot="1" x14ac:dyDescent="0.25">
      <c r="B8" s="2604"/>
      <c r="C8" s="2606"/>
      <c r="D8" s="2575"/>
      <c r="E8" s="2610"/>
    </row>
    <row r="9" spans="1:11" s="6" customFormat="1" ht="12.75" customHeight="1" thickBot="1" x14ac:dyDescent="0.25">
      <c r="B9" s="86"/>
      <c r="C9" s="72" t="s">
        <v>2</v>
      </c>
      <c r="D9" s="65" t="s">
        <v>11</v>
      </c>
      <c r="E9" s="67">
        <f>SUM(E10:E10)</f>
        <v>3000</v>
      </c>
    </row>
    <row r="10" spans="1:11" s="14" customFormat="1" ht="12.75" customHeight="1" thickBot="1" x14ac:dyDescent="0.25">
      <c r="B10" s="84"/>
      <c r="C10" s="1044" t="s">
        <v>4</v>
      </c>
      <c r="D10" s="1045" t="s">
        <v>9</v>
      </c>
      <c r="E10" s="1046">
        <f>F17</f>
        <v>3000</v>
      </c>
      <c r="F10" s="47"/>
    </row>
    <row r="11" spans="1:11" s="1" customFormat="1" ht="12.75" customHeight="1" x14ac:dyDescent="0.25">
      <c r="B11" s="3"/>
      <c r="C11" s="2"/>
      <c r="D11" s="2"/>
      <c r="E11" s="2"/>
      <c r="F11" s="2"/>
      <c r="G11" s="52"/>
    </row>
    <row r="12" spans="1:11" ht="12.75" customHeight="1" x14ac:dyDescent="0.2"/>
    <row r="13" spans="1:11" ht="12.75" customHeight="1" x14ac:dyDescent="0.2">
      <c r="B13" s="1218" t="s">
        <v>1481</v>
      </c>
      <c r="C13" s="1218"/>
      <c r="D13" s="1218"/>
      <c r="E13" s="1218"/>
      <c r="F13" s="1218"/>
      <c r="G13" s="525"/>
    </row>
    <row r="14" spans="1:11" ht="12.75" customHeight="1" thickBot="1" x14ac:dyDescent="0.25">
      <c r="B14" s="5"/>
      <c r="C14" s="5"/>
      <c r="D14" s="5"/>
      <c r="E14" s="43"/>
      <c r="G14" s="2020" t="s">
        <v>171</v>
      </c>
    </row>
    <row r="15" spans="1:11" ht="12.75" customHeight="1" x14ac:dyDescent="0.2">
      <c r="A15" s="2613" t="s">
        <v>1497</v>
      </c>
      <c r="B15" s="2605" t="s">
        <v>177</v>
      </c>
      <c r="C15" s="2615">
        <v>91410</v>
      </c>
      <c r="D15" s="2641" t="s">
        <v>187</v>
      </c>
      <c r="E15" s="2619" t="s">
        <v>1641</v>
      </c>
      <c r="F15" s="2609" t="s">
        <v>1498</v>
      </c>
      <c r="G15" s="2621" t="s">
        <v>192</v>
      </c>
    </row>
    <row r="16" spans="1:11" ht="15.75" customHeight="1" thickBot="1" x14ac:dyDescent="0.25">
      <c r="A16" s="2614"/>
      <c r="B16" s="2606"/>
      <c r="C16" s="2616"/>
      <c r="D16" s="2642"/>
      <c r="E16" s="2620"/>
      <c r="F16" s="2610"/>
      <c r="G16" s="2622"/>
    </row>
    <row r="17" spans="1:7" ht="12.75" customHeight="1" thickBot="1" x14ac:dyDescent="0.25">
      <c r="A17" s="67">
        <f>A18</f>
        <v>3000</v>
      </c>
      <c r="B17" s="66" t="s">
        <v>178</v>
      </c>
      <c r="C17" s="70" t="s">
        <v>175</v>
      </c>
      <c r="D17" s="65" t="s">
        <v>180</v>
      </c>
      <c r="E17" s="67">
        <f>E18</f>
        <v>3000</v>
      </c>
      <c r="F17" s="67">
        <f>F18</f>
        <v>3000</v>
      </c>
      <c r="G17" s="526" t="s">
        <v>173</v>
      </c>
    </row>
    <row r="18" spans="1:7" ht="12.75" customHeight="1" thickBot="1" x14ac:dyDescent="0.25">
      <c r="A18" s="1050">
        <v>3000</v>
      </c>
      <c r="B18" s="1047" t="s">
        <v>179</v>
      </c>
      <c r="C18" s="1048" t="s">
        <v>1189</v>
      </c>
      <c r="D18" s="1049" t="s">
        <v>1190</v>
      </c>
      <c r="E18" s="1757">
        <v>3000</v>
      </c>
      <c r="F18" s="1051">
        <v>3000</v>
      </c>
      <c r="G18" s="526"/>
    </row>
    <row r="19" spans="1:7" ht="12.75" customHeight="1" x14ac:dyDescent="0.2"/>
    <row r="20" spans="1:7" ht="12.75" customHeight="1" x14ac:dyDescent="0.2"/>
  </sheetData>
  <mergeCells count="14">
    <mergeCell ref="A3:G3"/>
    <mergeCell ref="A1:G1"/>
    <mergeCell ref="C5:E5"/>
    <mergeCell ref="B7:B8"/>
    <mergeCell ref="C7:C8"/>
    <mergeCell ref="D7:D8"/>
    <mergeCell ref="E7:E8"/>
    <mergeCell ref="D15:D16"/>
    <mergeCell ref="E15:E16"/>
    <mergeCell ref="A15:A16"/>
    <mergeCell ref="F15:F16"/>
    <mergeCell ref="G15:G16"/>
    <mergeCell ref="B15:B16"/>
    <mergeCell ref="C15:C1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zoomScaleSheetLayoutView="75" workbookViewId="0">
      <selection sqref="A1:G1"/>
    </sheetView>
  </sheetViews>
  <sheetFormatPr defaultRowHeight="11.25" x14ac:dyDescent="0.2"/>
  <cols>
    <col min="1" max="1" width="7.7109375" style="12" customWidth="1"/>
    <col min="2" max="2" width="3.5703125" style="13" customWidth="1"/>
    <col min="3" max="3" width="10" style="12" customWidth="1"/>
    <col min="4" max="4" width="43.140625" style="12" customWidth="1"/>
    <col min="5" max="7" width="12.7109375" style="12" customWidth="1"/>
    <col min="8" max="8" width="16.42578125" style="13" customWidth="1"/>
    <col min="9" max="9" width="9.140625" style="12"/>
    <col min="10" max="10" width="14.140625" style="12" customWidth="1"/>
    <col min="11" max="16384" width="9.140625" style="12"/>
  </cols>
  <sheetData>
    <row r="1" spans="1:11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1621"/>
    </row>
    <row r="2" spans="1:11" ht="12.75" customHeight="1" x14ac:dyDescent="0.2">
      <c r="F2" s="148"/>
      <c r="G2" s="148"/>
      <c r="H2" s="1542"/>
      <c r="I2" s="148"/>
    </row>
    <row r="3" spans="1:11" s="1" customFormat="1" ht="15.75" x14ac:dyDescent="0.25">
      <c r="A3" s="2573" t="s">
        <v>1191</v>
      </c>
      <c r="B3" s="2573"/>
      <c r="C3" s="2573"/>
      <c r="D3" s="2573"/>
      <c r="E3" s="2573"/>
      <c r="F3" s="2573"/>
      <c r="G3" s="2573"/>
      <c r="H3" s="1387"/>
      <c r="I3" s="1388"/>
    </row>
    <row r="4" spans="1:11" s="1" customFormat="1" ht="15.75" x14ac:dyDescent="0.25">
      <c r="B4" s="85"/>
      <c r="C4" s="85"/>
      <c r="D4" s="85"/>
      <c r="E4" s="85"/>
      <c r="F4" s="85"/>
      <c r="G4" s="85"/>
      <c r="H4" s="85"/>
      <c r="I4" s="1388"/>
    </row>
    <row r="5" spans="1:11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</row>
    <row r="6" spans="1:11" s="6" customFormat="1" ht="12" thickBot="1" x14ac:dyDescent="0.25">
      <c r="B6" s="5"/>
      <c r="C6" s="5"/>
      <c r="D6" s="5"/>
      <c r="E6" s="8" t="s">
        <v>171</v>
      </c>
      <c r="F6" s="810"/>
      <c r="G6" s="55"/>
      <c r="H6" s="799"/>
      <c r="I6" s="799"/>
    </row>
    <row r="7" spans="1:11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J7" s="9"/>
      <c r="K7" s="1568"/>
    </row>
    <row r="8" spans="1:11" s="6" customFormat="1" ht="12.75" customHeight="1" thickBot="1" x14ac:dyDescent="0.25">
      <c r="B8" s="2604"/>
      <c r="C8" s="2606"/>
      <c r="D8" s="2575"/>
      <c r="E8" s="2610"/>
      <c r="F8" s="1567"/>
      <c r="G8" s="799"/>
      <c r="H8" s="799"/>
      <c r="I8" s="799"/>
      <c r="K8" s="1363"/>
    </row>
    <row r="9" spans="1:11" s="6" customFormat="1" ht="12.75" customHeight="1" thickBot="1" x14ac:dyDescent="0.25">
      <c r="B9" s="86"/>
      <c r="C9" s="72" t="s">
        <v>2</v>
      </c>
      <c r="D9" s="65" t="s">
        <v>11</v>
      </c>
      <c r="E9" s="67">
        <f>SUM(E10:E11)</f>
        <v>1751</v>
      </c>
      <c r="F9" s="80"/>
      <c r="G9" s="799"/>
      <c r="H9" s="799"/>
      <c r="I9" s="799"/>
      <c r="K9" s="80"/>
    </row>
    <row r="10" spans="1:11" s="14" customFormat="1" ht="12.75" customHeight="1" x14ac:dyDescent="0.2">
      <c r="B10" s="84"/>
      <c r="C10" s="88" t="s">
        <v>4</v>
      </c>
      <c r="D10" s="35" t="s">
        <v>9</v>
      </c>
      <c r="E10" s="453">
        <f>F18</f>
        <v>601</v>
      </c>
      <c r="F10" s="83"/>
      <c r="G10" s="47"/>
      <c r="K10" s="83"/>
    </row>
    <row r="11" spans="1:11" s="14" customFormat="1" ht="12.75" customHeight="1" thickBot="1" x14ac:dyDescent="0.25">
      <c r="B11" s="84"/>
      <c r="C11" s="1052" t="s">
        <v>6</v>
      </c>
      <c r="D11" s="1053" t="s">
        <v>12</v>
      </c>
      <c r="E11" s="854">
        <f>F35</f>
        <v>1150</v>
      </c>
      <c r="F11" s="1548"/>
      <c r="K11" s="1548"/>
    </row>
    <row r="12" spans="1:11" s="1" customFormat="1" ht="12.75" customHeight="1" x14ac:dyDescent="0.25">
      <c r="B12" s="3"/>
      <c r="C12" s="2"/>
      <c r="D12" s="2"/>
      <c r="E12" s="2"/>
      <c r="F12" s="2"/>
      <c r="G12" s="2"/>
      <c r="H12" s="52"/>
      <c r="K12" s="2117"/>
    </row>
    <row r="13" spans="1:11" ht="12.75" customHeight="1" x14ac:dyDescent="0.2">
      <c r="K13" s="741"/>
    </row>
    <row r="14" spans="1:11" ht="17.25" customHeight="1" x14ac:dyDescent="0.2">
      <c r="B14" s="132" t="s">
        <v>1482</v>
      </c>
      <c r="C14" s="132"/>
      <c r="D14" s="132"/>
      <c r="E14" s="132"/>
      <c r="F14" s="132"/>
      <c r="G14" s="132"/>
      <c r="H14" s="525"/>
    </row>
    <row r="15" spans="1:11" ht="12.75" customHeight="1" thickBot="1" x14ac:dyDescent="0.25">
      <c r="B15" s="5"/>
      <c r="C15" s="5"/>
      <c r="D15" s="5"/>
      <c r="E15" s="43"/>
      <c r="F15" s="43"/>
      <c r="G15" s="2020" t="s">
        <v>171</v>
      </c>
      <c r="H15" s="55"/>
    </row>
    <row r="16" spans="1:11" ht="12.75" customHeight="1" x14ac:dyDescent="0.2">
      <c r="A16" s="2613" t="s">
        <v>1497</v>
      </c>
      <c r="B16" s="2605" t="s">
        <v>177</v>
      </c>
      <c r="C16" s="2615" t="s">
        <v>1192</v>
      </c>
      <c r="D16" s="2641" t="s">
        <v>187</v>
      </c>
      <c r="E16" s="2619" t="s">
        <v>1641</v>
      </c>
      <c r="F16" s="2609" t="s">
        <v>1498</v>
      </c>
      <c r="G16" s="2621" t="s">
        <v>192</v>
      </c>
      <c r="H16" s="12"/>
    </row>
    <row r="17" spans="1:9" ht="20.25" customHeight="1" thickBot="1" x14ac:dyDescent="0.25">
      <c r="A17" s="2614"/>
      <c r="B17" s="2606"/>
      <c r="C17" s="2616"/>
      <c r="D17" s="2642"/>
      <c r="E17" s="2620"/>
      <c r="F17" s="2610"/>
      <c r="G17" s="2622"/>
      <c r="H17" s="12"/>
    </row>
    <row r="18" spans="1:9" ht="12.75" customHeight="1" thickBot="1" x14ac:dyDescent="0.25">
      <c r="A18" s="67">
        <f>A19+A21+A23+A25+A27</f>
        <v>551</v>
      </c>
      <c r="B18" s="66" t="s">
        <v>178</v>
      </c>
      <c r="C18" s="70" t="s">
        <v>175</v>
      </c>
      <c r="D18" s="65" t="s">
        <v>180</v>
      </c>
      <c r="E18" s="845">
        <f>E19+E21+E23+E25+E27</f>
        <v>601</v>
      </c>
      <c r="F18" s="845">
        <f>F19+F21+F23+F25+F27</f>
        <v>601</v>
      </c>
      <c r="G18" s="78" t="s">
        <v>173</v>
      </c>
      <c r="H18" s="12"/>
    </row>
    <row r="19" spans="1:9" ht="12.75" customHeight="1" x14ac:dyDescent="0.2">
      <c r="A19" s="773">
        <f>+A20</f>
        <v>200</v>
      </c>
      <c r="B19" s="669" t="s">
        <v>179</v>
      </c>
      <c r="C19" s="815" t="s">
        <v>173</v>
      </c>
      <c r="D19" s="758" t="s">
        <v>1193</v>
      </c>
      <c r="E19" s="1758">
        <f>+E20</f>
        <v>200</v>
      </c>
      <c r="F19" s="1054">
        <f>F20</f>
        <v>200</v>
      </c>
      <c r="G19" s="53"/>
      <c r="H19" s="12"/>
    </row>
    <row r="20" spans="1:9" ht="12.75" customHeight="1" x14ac:dyDescent="0.2">
      <c r="A20" s="766">
        <v>200</v>
      </c>
      <c r="B20" s="1055" t="s">
        <v>190</v>
      </c>
      <c r="C20" s="1056" t="s">
        <v>1194</v>
      </c>
      <c r="D20" s="765" t="s">
        <v>1195</v>
      </c>
      <c r="E20" s="1759">
        <v>200</v>
      </c>
      <c r="F20" s="1057">
        <v>200</v>
      </c>
      <c r="G20" s="48"/>
      <c r="H20" s="12"/>
    </row>
    <row r="21" spans="1:9" ht="12.75" customHeight="1" x14ac:dyDescent="0.2">
      <c r="A21" s="762">
        <f>A22</f>
        <v>75</v>
      </c>
      <c r="B21" s="1058" t="s">
        <v>179</v>
      </c>
      <c r="C21" s="1059" t="s">
        <v>173</v>
      </c>
      <c r="D21" s="761" t="s">
        <v>1196</v>
      </c>
      <c r="E21" s="1760">
        <f>E22</f>
        <v>125</v>
      </c>
      <c r="F21" s="1060">
        <f>F22</f>
        <v>125</v>
      </c>
      <c r="G21" s="51"/>
      <c r="H21" s="12"/>
    </row>
    <row r="22" spans="1:9" ht="12.75" customHeight="1" x14ac:dyDescent="0.2">
      <c r="A22" s="766">
        <v>75</v>
      </c>
      <c r="B22" s="1055" t="s">
        <v>190</v>
      </c>
      <c r="C22" s="1056" t="s">
        <v>1197</v>
      </c>
      <c r="D22" s="765" t="s">
        <v>1198</v>
      </c>
      <c r="E22" s="1759">
        <v>125</v>
      </c>
      <c r="F22" s="1057">
        <v>125</v>
      </c>
      <c r="G22" s="48"/>
      <c r="H22" s="12"/>
    </row>
    <row r="23" spans="1:9" ht="12.75" customHeight="1" x14ac:dyDescent="0.2">
      <c r="A23" s="762">
        <f>SUM(A24:A24)</f>
        <v>200</v>
      </c>
      <c r="B23" s="1058" t="s">
        <v>179</v>
      </c>
      <c r="C23" s="1059" t="s">
        <v>173</v>
      </c>
      <c r="D23" s="761" t="s">
        <v>1199</v>
      </c>
      <c r="E23" s="1760">
        <f>SUM(E24:E24)</f>
        <v>200</v>
      </c>
      <c r="F23" s="1060">
        <f>F24</f>
        <v>200</v>
      </c>
      <c r="G23" s="51"/>
      <c r="H23" s="12"/>
    </row>
    <row r="24" spans="1:9" ht="12.75" customHeight="1" x14ac:dyDescent="0.2">
      <c r="A24" s="766">
        <v>200</v>
      </c>
      <c r="B24" s="1055" t="s">
        <v>190</v>
      </c>
      <c r="C24" s="1056" t="s">
        <v>1200</v>
      </c>
      <c r="D24" s="765" t="s">
        <v>1201</v>
      </c>
      <c r="E24" s="1759">
        <v>200</v>
      </c>
      <c r="F24" s="1057">
        <v>200</v>
      </c>
      <c r="G24" s="48"/>
      <c r="H24" s="12"/>
    </row>
    <row r="25" spans="1:9" ht="12.75" customHeight="1" x14ac:dyDescent="0.2">
      <c r="A25" s="762">
        <f>A26</f>
        <v>40</v>
      </c>
      <c r="B25" s="1058" t="s">
        <v>179</v>
      </c>
      <c r="C25" s="1059" t="s">
        <v>173</v>
      </c>
      <c r="D25" s="761" t="s">
        <v>1202</v>
      </c>
      <c r="E25" s="1760">
        <f>E26</f>
        <v>40</v>
      </c>
      <c r="F25" s="1060">
        <f>F26</f>
        <v>40</v>
      </c>
      <c r="G25" s="51"/>
      <c r="H25" s="12"/>
    </row>
    <row r="26" spans="1:9" ht="12.75" customHeight="1" x14ac:dyDescent="0.2">
      <c r="A26" s="766">
        <v>40</v>
      </c>
      <c r="B26" s="1055" t="s">
        <v>190</v>
      </c>
      <c r="C26" s="1056" t="s">
        <v>1203</v>
      </c>
      <c r="D26" s="1061" t="s">
        <v>1204</v>
      </c>
      <c r="E26" s="1759">
        <v>40</v>
      </c>
      <c r="F26" s="1057">
        <v>40</v>
      </c>
      <c r="G26" s="48"/>
      <c r="H26" s="12"/>
    </row>
    <row r="27" spans="1:9" ht="12.75" customHeight="1" x14ac:dyDescent="0.2">
      <c r="A27" s="112">
        <f>A28</f>
        <v>36</v>
      </c>
      <c r="B27" s="109" t="s">
        <v>179</v>
      </c>
      <c r="C27" s="110" t="s">
        <v>173</v>
      </c>
      <c r="D27" s="111" t="s">
        <v>203</v>
      </c>
      <c r="E27" s="1616">
        <f>E28</f>
        <v>36</v>
      </c>
      <c r="F27" s="113">
        <f>F28</f>
        <v>36</v>
      </c>
      <c r="G27" s="54"/>
      <c r="H27" s="12"/>
    </row>
    <row r="28" spans="1:9" ht="12.75" customHeight="1" thickBot="1" x14ac:dyDescent="0.25">
      <c r="A28" s="94">
        <v>36</v>
      </c>
      <c r="B28" s="770" t="s">
        <v>190</v>
      </c>
      <c r="C28" s="1062">
        <v>116001</v>
      </c>
      <c r="D28" s="771" t="s">
        <v>1205</v>
      </c>
      <c r="E28" s="1649">
        <v>36</v>
      </c>
      <c r="F28" s="98">
        <v>36</v>
      </c>
      <c r="G28" s="158"/>
      <c r="H28" s="12"/>
      <c r="I28" s="148"/>
    </row>
    <row r="29" spans="1:9" ht="12.75" customHeight="1" x14ac:dyDescent="0.2"/>
    <row r="30" spans="1:9" ht="12.75" customHeight="1" x14ac:dyDescent="0.2"/>
    <row r="31" spans="1:9" ht="16.5" customHeight="1" x14ac:dyDescent="0.2">
      <c r="B31" s="132" t="s">
        <v>1483</v>
      </c>
      <c r="C31" s="132"/>
      <c r="D31" s="132"/>
      <c r="E31" s="132"/>
      <c r="F31" s="132"/>
      <c r="G31" s="132"/>
      <c r="H31" s="44"/>
    </row>
    <row r="32" spans="1:9" ht="12" thickBot="1" x14ac:dyDescent="0.25">
      <c r="B32" s="5"/>
      <c r="C32" s="5"/>
      <c r="D32" s="5"/>
      <c r="E32" s="8"/>
      <c r="F32" s="8"/>
      <c r="G32" s="8" t="s">
        <v>171</v>
      </c>
      <c r="H32" s="11"/>
    </row>
    <row r="33" spans="1:8" ht="11.25" customHeight="1" x14ac:dyDescent="0.2">
      <c r="A33" s="2613" t="s">
        <v>1497</v>
      </c>
      <c r="B33" s="2635" t="s">
        <v>177</v>
      </c>
      <c r="C33" s="2615" t="s">
        <v>1206</v>
      </c>
      <c r="D33" s="2574" t="s">
        <v>189</v>
      </c>
      <c r="E33" s="2619" t="s">
        <v>1641</v>
      </c>
      <c r="F33" s="2609" t="s">
        <v>1498</v>
      </c>
      <c r="G33" s="2625" t="s">
        <v>192</v>
      </c>
      <c r="H33" s="12"/>
    </row>
    <row r="34" spans="1:8" ht="18.75" customHeight="1" thickBot="1" x14ac:dyDescent="0.25">
      <c r="A34" s="2614"/>
      <c r="B34" s="2636"/>
      <c r="C34" s="2616"/>
      <c r="D34" s="2575"/>
      <c r="E34" s="2620"/>
      <c r="F34" s="2610"/>
      <c r="G34" s="2626"/>
      <c r="H34" s="12"/>
    </row>
    <row r="35" spans="1:8" ht="12" thickBot="1" x14ac:dyDescent="0.25">
      <c r="A35" s="67">
        <f>A36</f>
        <v>950</v>
      </c>
      <c r="B35" s="75" t="s">
        <v>178</v>
      </c>
      <c r="C35" s="70" t="s">
        <v>175</v>
      </c>
      <c r="D35" s="66" t="s">
        <v>180</v>
      </c>
      <c r="E35" s="67">
        <v>1150</v>
      </c>
      <c r="F35" s="67">
        <f>F36</f>
        <v>1150</v>
      </c>
      <c r="G35" s="1063" t="s">
        <v>173</v>
      </c>
      <c r="H35" s="12"/>
    </row>
    <row r="36" spans="1:8" x14ac:dyDescent="0.2">
      <c r="A36" s="1067">
        <f>SUM(A37:A39)</f>
        <v>950</v>
      </c>
      <c r="B36" s="1064" t="s">
        <v>173</v>
      </c>
      <c r="C36" s="1065" t="s">
        <v>173</v>
      </c>
      <c r="D36" s="1066" t="s">
        <v>61</v>
      </c>
      <c r="E36" s="1761">
        <f>SUM(E37:E39)</f>
        <v>1150</v>
      </c>
      <c r="F36" s="1068">
        <f>SUM(F37:F39)</f>
        <v>1150</v>
      </c>
      <c r="G36" s="1069" t="s">
        <v>173</v>
      </c>
      <c r="H36" s="12"/>
    </row>
    <row r="37" spans="1:8" x14ac:dyDescent="0.2">
      <c r="A37" s="881">
        <v>450</v>
      </c>
      <c r="B37" s="1070" t="s">
        <v>178</v>
      </c>
      <c r="C37" s="1071">
        <v>111001</v>
      </c>
      <c r="D37" s="1072" t="s">
        <v>1195</v>
      </c>
      <c r="E37" s="1638">
        <v>450</v>
      </c>
      <c r="F37" s="882">
        <v>450</v>
      </c>
      <c r="G37" s="1073"/>
      <c r="H37" s="12"/>
    </row>
    <row r="38" spans="1:8" x14ac:dyDescent="0.2">
      <c r="A38" s="881">
        <v>500</v>
      </c>
      <c r="B38" s="1074" t="s">
        <v>178</v>
      </c>
      <c r="C38" s="1075">
        <v>111004</v>
      </c>
      <c r="D38" s="1072" t="s">
        <v>1207</v>
      </c>
      <c r="E38" s="1638">
        <v>500</v>
      </c>
      <c r="F38" s="882">
        <v>500</v>
      </c>
      <c r="G38" s="1073"/>
      <c r="H38" s="12"/>
    </row>
    <row r="39" spans="1:8" ht="12" thickBot="1" x14ac:dyDescent="0.25">
      <c r="A39" s="887">
        <v>0</v>
      </c>
      <c r="B39" s="1076" t="s">
        <v>178</v>
      </c>
      <c r="C39" s="1077" t="s">
        <v>1208</v>
      </c>
      <c r="D39" s="1078" t="s">
        <v>1209</v>
      </c>
      <c r="E39" s="1712">
        <v>200</v>
      </c>
      <c r="F39" s="382">
        <v>200</v>
      </c>
      <c r="G39" s="1079"/>
      <c r="H39" s="12"/>
    </row>
  </sheetData>
  <mergeCells count="21">
    <mergeCell ref="A33:A34"/>
    <mergeCell ref="B33:B34"/>
    <mergeCell ref="C33:C34"/>
    <mergeCell ref="D33:D34"/>
    <mergeCell ref="E33:E34"/>
    <mergeCell ref="G33:G34"/>
    <mergeCell ref="F16:F17"/>
    <mergeCell ref="B16:B17"/>
    <mergeCell ref="D7:D8"/>
    <mergeCell ref="G16:G17"/>
    <mergeCell ref="E16:E17"/>
    <mergeCell ref="F33:F34"/>
    <mergeCell ref="A16:A17"/>
    <mergeCell ref="E7:E8"/>
    <mergeCell ref="C16:C17"/>
    <mergeCell ref="A1:G1"/>
    <mergeCell ref="A3:G3"/>
    <mergeCell ref="C5:E5"/>
    <mergeCell ref="B7:B8"/>
    <mergeCell ref="C7:C8"/>
    <mergeCell ref="D16:D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>
      <selection sqref="A1:G1"/>
    </sheetView>
  </sheetViews>
  <sheetFormatPr defaultRowHeight="11.25" x14ac:dyDescent="0.2"/>
  <cols>
    <col min="1" max="1" width="8.140625" style="1080" customWidth="1"/>
    <col min="2" max="2" width="3.5703125" style="1081" customWidth="1"/>
    <col min="3" max="3" width="11" style="1080" customWidth="1"/>
    <col min="4" max="4" width="43.7109375" style="1080" customWidth="1"/>
    <col min="5" max="7" width="12.5703125" style="1080" customWidth="1"/>
    <col min="8" max="8" width="17" style="1081" customWidth="1"/>
    <col min="9" max="11" width="9.140625" style="1080"/>
    <col min="12" max="12" width="12.140625" style="1080" customWidth="1"/>
    <col min="13" max="16384" width="9.140625" style="1080"/>
  </cols>
  <sheetData>
    <row r="1" spans="1:1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1762"/>
      <c r="J1" s="1762"/>
      <c r="K1" s="1762"/>
    </row>
    <row r="2" spans="1:12" ht="12.75" customHeight="1" x14ac:dyDescent="0.2">
      <c r="F2" s="1762"/>
      <c r="G2" s="1762"/>
      <c r="H2" s="1763"/>
      <c r="I2" s="1762"/>
      <c r="J2" s="1762"/>
      <c r="K2" s="1762"/>
    </row>
    <row r="3" spans="1:12" s="1" customFormat="1" ht="15.75" x14ac:dyDescent="0.25">
      <c r="A3" s="2573" t="s">
        <v>1210</v>
      </c>
      <c r="B3" s="2573"/>
      <c r="C3" s="2573"/>
      <c r="D3" s="2573"/>
      <c r="E3" s="2573"/>
      <c r="F3" s="2573"/>
      <c r="G3" s="2573"/>
      <c r="H3" s="1387"/>
      <c r="I3" s="1388"/>
      <c r="J3" s="1388"/>
      <c r="K3" s="1388"/>
    </row>
    <row r="4" spans="1:12" s="1" customFormat="1" ht="15.75" x14ac:dyDescent="0.25">
      <c r="B4" s="85"/>
      <c r="C4" s="85"/>
      <c r="D4" s="85"/>
      <c r="E4" s="85"/>
      <c r="F4" s="85"/>
      <c r="G4" s="85"/>
      <c r="H4" s="85"/>
      <c r="I4" s="1388"/>
      <c r="J4" s="1388"/>
      <c r="K4" s="1388"/>
    </row>
    <row r="5" spans="1:1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  <c r="J5" s="1531"/>
      <c r="K5" s="1531"/>
    </row>
    <row r="6" spans="1:12" s="1084" customFormat="1" ht="12" thickBot="1" x14ac:dyDescent="0.25">
      <c r="B6" s="1082"/>
      <c r="C6" s="1082"/>
      <c r="D6" s="1082"/>
      <c r="E6" s="8" t="s">
        <v>171</v>
      </c>
      <c r="F6" s="810"/>
      <c r="G6" s="1090"/>
      <c r="H6" s="1764"/>
      <c r="I6" s="1764"/>
      <c r="J6" s="1764"/>
      <c r="K6" s="1764"/>
    </row>
    <row r="7" spans="1:12" s="1086" customFormat="1" ht="12.75" customHeight="1" x14ac:dyDescent="0.2">
      <c r="B7" s="2736"/>
      <c r="C7" s="2737" t="s">
        <v>0</v>
      </c>
      <c r="D7" s="2574" t="s">
        <v>1</v>
      </c>
      <c r="E7" s="2609" t="s">
        <v>1499</v>
      </c>
      <c r="F7" s="1567"/>
      <c r="G7" s="1085"/>
      <c r="H7" s="1085"/>
      <c r="I7" s="1085"/>
      <c r="J7" s="1085"/>
      <c r="K7" s="2122"/>
    </row>
    <row r="8" spans="1:12" s="1084" customFormat="1" ht="12.75" customHeight="1" thickBot="1" x14ac:dyDescent="0.25">
      <c r="B8" s="2736"/>
      <c r="C8" s="2738"/>
      <c r="D8" s="2575"/>
      <c r="E8" s="2610"/>
      <c r="F8" s="1567"/>
      <c r="G8" s="1764"/>
      <c r="H8" s="1764"/>
      <c r="I8" s="1764"/>
      <c r="J8" s="1764"/>
      <c r="K8" s="2123"/>
    </row>
    <row r="9" spans="1:12" s="1084" customFormat="1" ht="12.75" customHeight="1" thickBot="1" x14ac:dyDescent="0.25">
      <c r="B9" s="86"/>
      <c r="C9" s="72" t="s">
        <v>2</v>
      </c>
      <c r="D9" s="65" t="s">
        <v>11</v>
      </c>
      <c r="E9" s="67">
        <f>SUM(E10:E12)</f>
        <v>38427.089999999997</v>
      </c>
      <c r="F9" s="80"/>
      <c r="G9" s="1765"/>
      <c r="H9" s="1764"/>
      <c r="I9" s="1764"/>
      <c r="J9" s="1764"/>
      <c r="K9" s="80"/>
      <c r="L9" s="2118"/>
    </row>
    <row r="10" spans="1:12" s="1089" customFormat="1" ht="12.75" customHeight="1" x14ac:dyDescent="0.2">
      <c r="B10" s="84"/>
      <c r="C10" s="101" t="s">
        <v>4</v>
      </c>
      <c r="D10" s="102" t="s">
        <v>9</v>
      </c>
      <c r="E10" s="730">
        <f>F19</f>
        <v>34377.089999999997</v>
      </c>
      <c r="F10" s="83"/>
      <c r="G10" s="1087"/>
      <c r="H10" s="1088"/>
      <c r="K10" s="83"/>
      <c r="L10" s="2120"/>
    </row>
    <row r="11" spans="1:12" s="1089" customFormat="1" ht="12.75" customHeight="1" x14ac:dyDescent="0.2">
      <c r="B11" s="84"/>
      <c r="C11" s="87" t="s">
        <v>5</v>
      </c>
      <c r="D11" s="36" t="s">
        <v>10</v>
      </c>
      <c r="E11" s="588">
        <f>F40</f>
        <v>50</v>
      </c>
      <c r="F11" s="83"/>
      <c r="G11" s="1087"/>
      <c r="H11" s="1088"/>
      <c r="K11" s="83"/>
      <c r="L11" s="2120"/>
    </row>
    <row r="12" spans="1:12" s="1089" customFormat="1" ht="12.75" customHeight="1" thickBot="1" x14ac:dyDescent="0.3">
      <c r="B12" s="84"/>
      <c r="C12" s="1052" t="s">
        <v>6</v>
      </c>
      <c r="D12" s="1053" t="s">
        <v>12</v>
      </c>
      <c r="E12" s="854">
        <f>F49</f>
        <v>4000</v>
      </c>
      <c r="F12" s="1548"/>
      <c r="G12" s="1087"/>
      <c r="H12" s="1372"/>
      <c r="K12" s="1548"/>
      <c r="L12" s="2121"/>
    </row>
    <row r="13" spans="1:12" s="1" customFormat="1" ht="18" x14ac:dyDescent="0.25">
      <c r="B13" s="3"/>
      <c r="C13" s="2"/>
      <c r="D13" s="2"/>
      <c r="E13" s="2"/>
      <c r="F13" s="1539"/>
      <c r="G13" s="1539"/>
      <c r="H13" s="1373"/>
      <c r="I13" s="1388"/>
      <c r="J13" s="1388"/>
      <c r="K13" s="2117"/>
      <c r="L13" s="2119"/>
    </row>
    <row r="14" spans="1:12" ht="12.75" customHeight="1" x14ac:dyDescent="0.2">
      <c r="K14" s="2124"/>
    </row>
    <row r="15" spans="1:12" ht="13.5" customHeight="1" x14ac:dyDescent="0.2">
      <c r="B15" s="132" t="s">
        <v>1484</v>
      </c>
      <c r="C15" s="132"/>
      <c r="D15" s="132"/>
      <c r="E15" s="132"/>
      <c r="F15" s="132"/>
      <c r="G15" s="132"/>
      <c r="H15" s="525"/>
      <c r="K15" s="2124"/>
    </row>
    <row r="16" spans="1:12" ht="12.75" customHeight="1" thickBot="1" x14ac:dyDescent="0.25">
      <c r="B16" s="1082"/>
      <c r="C16" s="1082"/>
      <c r="D16" s="1082"/>
      <c r="E16" s="43"/>
      <c r="F16" s="43"/>
      <c r="G16" s="810" t="s">
        <v>171</v>
      </c>
      <c r="H16" s="1090"/>
      <c r="K16" s="2124"/>
    </row>
    <row r="17" spans="1:15" ht="12.75" customHeight="1" x14ac:dyDescent="0.2">
      <c r="A17" s="2627" t="s">
        <v>1497</v>
      </c>
      <c r="B17" s="2748" t="s">
        <v>172</v>
      </c>
      <c r="C17" s="2750" t="s">
        <v>1211</v>
      </c>
      <c r="D17" s="2752" t="s">
        <v>187</v>
      </c>
      <c r="E17" s="2619" t="s">
        <v>1641</v>
      </c>
      <c r="F17" s="2609" t="s">
        <v>1498</v>
      </c>
      <c r="G17" s="2739" t="s">
        <v>192</v>
      </c>
      <c r="H17" s="1080"/>
    </row>
    <row r="18" spans="1:15" ht="23.25" customHeight="1" thickBot="1" x14ac:dyDescent="0.25">
      <c r="A18" s="2747"/>
      <c r="B18" s="2749"/>
      <c r="C18" s="2751"/>
      <c r="D18" s="2753"/>
      <c r="E18" s="2620"/>
      <c r="F18" s="2624"/>
      <c r="G18" s="2740"/>
      <c r="H18" s="1080"/>
      <c r="L18" s="1769"/>
    </row>
    <row r="19" spans="1:15" ht="12.75" customHeight="1" thickBot="1" x14ac:dyDescent="0.25">
      <c r="A19" s="63">
        <f>A20+A22+A24+A29</f>
        <v>32812.39</v>
      </c>
      <c r="B19" s="1395" t="s">
        <v>178</v>
      </c>
      <c r="C19" s="70" t="s">
        <v>175</v>
      </c>
      <c r="D19" s="2300" t="s">
        <v>180</v>
      </c>
      <c r="E19" s="67">
        <f>E20+E22+E24+E29</f>
        <v>34427.089999999997</v>
      </c>
      <c r="F19" s="67">
        <f>F20+F24+F29+F22</f>
        <v>34377.089999999997</v>
      </c>
      <c r="G19" s="1418" t="s">
        <v>173</v>
      </c>
      <c r="H19" s="1769"/>
      <c r="I19" s="1769"/>
      <c r="K19" s="1770"/>
      <c r="L19" s="1770"/>
      <c r="M19" s="1770"/>
      <c r="N19" s="1770"/>
      <c r="O19" s="1770"/>
    </row>
    <row r="20" spans="1:15" ht="12.75" customHeight="1" x14ac:dyDescent="0.2">
      <c r="A20" s="2445">
        <f>A21</f>
        <v>12757.29</v>
      </c>
      <c r="B20" s="109" t="s">
        <v>179</v>
      </c>
      <c r="C20" s="110" t="s">
        <v>173</v>
      </c>
      <c r="D20" s="2446" t="s">
        <v>1212</v>
      </c>
      <c r="E20" s="1768">
        <f>E21</f>
        <v>14985.09</v>
      </c>
      <c r="F20" s="1097">
        <f>F21</f>
        <v>14935.09</v>
      </c>
      <c r="G20" s="2447"/>
      <c r="H20" s="1080"/>
      <c r="K20" s="1771"/>
      <c r="L20" s="1772"/>
      <c r="M20" s="1770"/>
      <c r="N20" s="1770"/>
      <c r="O20" s="1770"/>
    </row>
    <row r="21" spans="1:15" s="2448" customFormat="1" ht="22.5" x14ac:dyDescent="0.2">
      <c r="A21" s="2362">
        <v>12757.29</v>
      </c>
      <c r="B21" s="634" t="s">
        <v>190</v>
      </c>
      <c r="C21" s="2141">
        <v>121000</v>
      </c>
      <c r="D21" s="2136" t="s">
        <v>1213</v>
      </c>
      <c r="E21" s="1766">
        <f>F21+50</f>
        <v>14985.09</v>
      </c>
      <c r="F21" s="1092">
        <v>14935.09</v>
      </c>
      <c r="G21" s="2444" t="s">
        <v>1975</v>
      </c>
      <c r="K21" s="1773"/>
      <c r="L21" s="1774"/>
      <c r="M21" s="2449"/>
      <c r="N21" s="2449"/>
      <c r="O21" s="2449"/>
    </row>
    <row r="22" spans="1:15" ht="12.75" customHeight="1" x14ac:dyDescent="0.2">
      <c r="A22" s="2361">
        <f>A23</f>
        <v>3950</v>
      </c>
      <c r="B22" s="2365" t="s">
        <v>179</v>
      </c>
      <c r="C22" s="1093" t="s">
        <v>173</v>
      </c>
      <c r="D22" s="2135" t="s">
        <v>1971</v>
      </c>
      <c r="E22" s="1767">
        <f>E23</f>
        <v>4200</v>
      </c>
      <c r="F22" s="1094">
        <f>F23</f>
        <v>4200</v>
      </c>
      <c r="G22" s="1785"/>
      <c r="H22" s="1080"/>
      <c r="K22" s="1775"/>
      <c r="L22" s="1776"/>
      <c r="M22" s="1770"/>
      <c r="N22" s="1770"/>
      <c r="O22" s="1770"/>
    </row>
    <row r="23" spans="1:15" ht="12.75" customHeight="1" x14ac:dyDescent="0.2">
      <c r="A23" s="2362">
        <v>3950</v>
      </c>
      <c r="B23" s="547" t="s">
        <v>190</v>
      </c>
      <c r="C23" s="1091">
        <v>123100</v>
      </c>
      <c r="D23" s="2136" t="s">
        <v>1214</v>
      </c>
      <c r="E23" s="1766">
        <v>4200</v>
      </c>
      <c r="F23" s="1092">
        <v>4200</v>
      </c>
      <c r="G23" s="1785"/>
      <c r="H23" s="1080"/>
      <c r="K23" s="1777"/>
      <c r="L23" s="1778"/>
      <c r="M23" s="1770"/>
      <c r="N23" s="1770"/>
      <c r="O23" s="1770"/>
    </row>
    <row r="24" spans="1:15" ht="12.75" customHeight="1" x14ac:dyDescent="0.2">
      <c r="A24" s="2361">
        <f>SUM(A25:A28)</f>
        <v>6514</v>
      </c>
      <c r="B24" s="2365" t="s">
        <v>179</v>
      </c>
      <c r="C24" s="1093" t="s">
        <v>173</v>
      </c>
      <c r="D24" s="2135" t="s">
        <v>1215</v>
      </c>
      <c r="E24" s="1767">
        <f>SUM(E25:E28)</f>
        <v>5148</v>
      </c>
      <c r="F24" s="1094">
        <f>SUM(F25:F28)</f>
        <v>5148</v>
      </c>
      <c r="G24" s="1785"/>
      <c r="H24" s="1080"/>
      <c r="K24" s="1775"/>
      <c r="L24" s="1776"/>
      <c r="M24" s="1770"/>
      <c r="N24" s="1770"/>
      <c r="O24" s="1770"/>
    </row>
    <row r="25" spans="1:15" ht="12.75" customHeight="1" x14ac:dyDescent="0.2">
      <c r="A25" s="2362">
        <v>360</v>
      </c>
      <c r="B25" s="547" t="s">
        <v>190</v>
      </c>
      <c r="C25" s="543" t="s">
        <v>1216</v>
      </c>
      <c r="D25" s="2136" t="s">
        <v>1217</v>
      </c>
      <c r="E25" s="1766">
        <v>360</v>
      </c>
      <c r="F25" s="1092">
        <v>360</v>
      </c>
      <c r="G25" s="1785"/>
      <c r="H25" s="1080"/>
      <c r="K25" s="1775"/>
      <c r="L25" s="1776"/>
      <c r="M25" s="1770"/>
      <c r="N25" s="1770"/>
      <c r="O25" s="1770"/>
    </row>
    <row r="26" spans="1:15" ht="12.75" customHeight="1" x14ac:dyDescent="0.2">
      <c r="A26" s="2362">
        <v>5747</v>
      </c>
      <c r="B26" s="547" t="s">
        <v>190</v>
      </c>
      <c r="C26" s="543" t="s">
        <v>1218</v>
      </c>
      <c r="D26" s="2136" t="s">
        <v>1219</v>
      </c>
      <c r="E26" s="1766">
        <v>4373</v>
      </c>
      <c r="F26" s="1092">
        <v>4373</v>
      </c>
      <c r="G26" s="1073"/>
      <c r="H26" s="1080"/>
      <c r="K26" s="1771"/>
      <c r="L26" s="1772"/>
      <c r="M26" s="1770"/>
      <c r="N26" s="1770"/>
      <c r="O26" s="1770"/>
    </row>
    <row r="27" spans="1:15" ht="12.75" customHeight="1" x14ac:dyDescent="0.2">
      <c r="A27" s="2362">
        <v>35</v>
      </c>
      <c r="B27" s="547" t="s">
        <v>190</v>
      </c>
      <c r="C27" s="1091">
        <v>127902</v>
      </c>
      <c r="D27" s="2136" t="s">
        <v>1220</v>
      </c>
      <c r="E27" s="1766">
        <v>43</v>
      </c>
      <c r="F27" s="1092">
        <v>43</v>
      </c>
      <c r="G27" s="1073"/>
      <c r="H27" s="1080"/>
      <c r="K27" s="1773"/>
      <c r="L27" s="1774"/>
      <c r="M27" s="1770"/>
      <c r="N27" s="1770"/>
      <c r="O27" s="1770"/>
    </row>
    <row r="28" spans="1:15" ht="12.75" customHeight="1" x14ac:dyDescent="0.2">
      <c r="A28" s="2362">
        <v>372</v>
      </c>
      <c r="B28" s="547" t="s">
        <v>190</v>
      </c>
      <c r="C28" s="1091">
        <v>124100</v>
      </c>
      <c r="D28" s="2136" t="s">
        <v>1221</v>
      </c>
      <c r="E28" s="1766">
        <v>372</v>
      </c>
      <c r="F28" s="1092">
        <v>372</v>
      </c>
      <c r="G28" s="1073"/>
      <c r="H28" s="1080"/>
      <c r="K28" s="1775"/>
      <c r="L28" s="1776"/>
      <c r="M28" s="1770"/>
      <c r="N28" s="1770"/>
      <c r="O28" s="1770"/>
    </row>
    <row r="29" spans="1:15" ht="12.75" customHeight="1" x14ac:dyDescent="0.2">
      <c r="A29" s="2361">
        <f>SUM(A30:A33)</f>
        <v>9591.1</v>
      </c>
      <c r="B29" s="2365" t="s">
        <v>179</v>
      </c>
      <c r="C29" s="1093" t="s">
        <v>173</v>
      </c>
      <c r="D29" s="2135" t="s">
        <v>203</v>
      </c>
      <c r="E29" s="1767">
        <f>SUM(E30:E33)</f>
        <v>10094</v>
      </c>
      <c r="F29" s="1094">
        <f>SUM(F30:F33)</f>
        <v>10094</v>
      </c>
      <c r="G29" s="1785"/>
      <c r="H29" s="1769"/>
      <c r="K29" s="1775"/>
      <c r="L29" s="1776"/>
      <c r="M29" s="1770"/>
      <c r="N29" s="1770"/>
      <c r="O29" s="1770"/>
    </row>
    <row r="30" spans="1:15" ht="12.75" customHeight="1" x14ac:dyDescent="0.2">
      <c r="A30" s="2362">
        <v>3565</v>
      </c>
      <c r="B30" s="547" t="s">
        <v>190</v>
      </c>
      <c r="C30" s="1091">
        <v>175045</v>
      </c>
      <c r="D30" s="2136" t="s">
        <v>1222</v>
      </c>
      <c r="E30" s="1766">
        <f>9079.25+407.75</f>
        <v>9487</v>
      </c>
      <c r="F30" s="1092">
        <v>9487</v>
      </c>
      <c r="G30" s="1785"/>
      <c r="H30" s="1080"/>
      <c r="K30" s="1775"/>
      <c r="L30" s="1776"/>
      <c r="M30" s="1770"/>
      <c r="N30" s="1770"/>
      <c r="O30" s="1770"/>
    </row>
    <row r="31" spans="1:15" ht="12.75" customHeight="1" x14ac:dyDescent="0.2">
      <c r="A31" s="2362">
        <v>5034</v>
      </c>
      <c r="B31" s="547" t="s">
        <v>190</v>
      </c>
      <c r="C31" s="1091">
        <v>175045</v>
      </c>
      <c r="D31" s="2136" t="s">
        <v>1223</v>
      </c>
      <c r="E31" s="2168"/>
      <c r="F31" s="1092"/>
      <c r="G31" s="1785"/>
      <c r="H31" s="1080"/>
      <c r="K31" s="1775"/>
      <c r="L31" s="1776"/>
      <c r="M31" s="1770"/>
      <c r="N31" s="1770"/>
      <c r="O31" s="1770"/>
    </row>
    <row r="32" spans="1:15" s="2142" customFormat="1" ht="22.5" x14ac:dyDescent="0.2">
      <c r="A32" s="2363">
        <v>407</v>
      </c>
      <c r="B32" s="634" t="s">
        <v>190</v>
      </c>
      <c r="C32" s="2141">
        <v>175045</v>
      </c>
      <c r="D32" s="2136" t="s">
        <v>1224</v>
      </c>
      <c r="E32" s="2168"/>
      <c r="F32" s="2138"/>
      <c r="G32" s="1785"/>
      <c r="K32" s="2139"/>
      <c r="L32" s="2140"/>
      <c r="M32" s="2143"/>
      <c r="N32" s="2143"/>
      <c r="O32" s="2143"/>
    </row>
    <row r="33" spans="1:16" ht="12.75" customHeight="1" thickBot="1" x14ac:dyDescent="0.25">
      <c r="A33" s="2364">
        <v>585.1</v>
      </c>
      <c r="B33" s="770" t="s">
        <v>190</v>
      </c>
      <c r="C33" s="1062" t="s">
        <v>1444</v>
      </c>
      <c r="D33" s="2137" t="s">
        <v>1225</v>
      </c>
      <c r="E33" s="1788">
        <v>607</v>
      </c>
      <c r="F33" s="1787">
        <v>607</v>
      </c>
      <c r="G33" s="1786"/>
      <c r="H33" s="1080"/>
      <c r="K33" s="1771"/>
      <c r="L33" s="1772"/>
      <c r="M33" s="1770"/>
      <c r="N33" s="1770"/>
      <c r="O33" s="1770"/>
    </row>
    <row r="34" spans="1:16" ht="12.75" customHeight="1" x14ac:dyDescent="0.2">
      <c r="B34" s="2134"/>
      <c r="C34" s="2134"/>
      <c r="D34" s="2134"/>
      <c r="E34" s="2134"/>
      <c r="F34" s="2134"/>
      <c r="G34" s="2134"/>
      <c r="H34" s="2134"/>
      <c r="L34" s="1773"/>
      <c r="M34" s="1774"/>
      <c r="N34" s="1770"/>
      <c r="O34" s="1770"/>
      <c r="P34" s="1770"/>
    </row>
    <row r="35" spans="1:16" ht="12.75" customHeight="1" x14ac:dyDescent="0.2">
      <c r="B35" s="1783"/>
      <c r="C35" s="1783"/>
      <c r="D35" s="1783"/>
      <c r="E35" s="1783"/>
      <c r="F35" s="1783"/>
      <c r="G35" s="1783"/>
      <c r="H35" s="1783"/>
      <c r="L35" s="1773"/>
      <c r="M35" s="1774"/>
      <c r="N35" s="1770"/>
      <c r="O35" s="1770"/>
      <c r="P35" s="1770"/>
    </row>
    <row r="36" spans="1:16" s="1081" customFormat="1" ht="15.75" x14ac:dyDescent="0.2">
      <c r="A36" s="1080"/>
      <c r="B36" s="132" t="s">
        <v>1943</v>
      </c>
      <c r="C36" s="132"/>
      <c r="D36" s="132"/>
      <c r="E36" s="132"/>
      <c r="F36" s="132"/>
      <c r="G36" s="132"/>
      <c r="I36" s="1080"/>
      <c r="J36" s="1080"/>
      <c r="K36" s="1080"/>
    </row>
    <row r="37" spans="1:16" s="1081" customFormat="1" ht="12" thickBot="1" x14ac:dyDescent="0.25">
      <c r="A37" s="1080"/>
      <c r="B37" s="1082"/>
      <c r="C37" s="1082"/>
      <c r="D37" s="1082"/>
      <c r="E37" s="43"/>
      <c r="F37" s="43"/>
      <c r="G37" s="810" t="s">
        <v>171</v>
      </c>
      <c r="I37" s="1080"/>
      <c r="J37" s="1080"/>
      <c r="K37" s="1080"/>
    </row>
    <row r="38" spans="1:16" s="1081" customFormat="1" ht="11.25" customHeight="1" x14ac:dyDescent="0.2">
      <c r="A38" s="2613" t="s">
        <v>1497</v>
      </c>
      <c r="B38" s="2755" t="s">
        <v>172</v>
      </c>
      <c r="C38" s="2750" t="s">
        <v>1807</v>
      </c>
      <c r="D38" s="2757" t="s">
        <v>187</v>
      </c>
      <c r="E38" s="2619" t="s">
        <v>1641</v>
      </c>
      <c r="F38" s="2609" t="s">
        <v>1498</v>
      </c>
      <c r="G38" s="2739" t="s">
        <v>192</v>
      </c>
      <c r="I38" s="1080"/>
      <c r="J38" s="1080"/>
      <c r="K38" s="1080"/>
    </row>
    <row r="39" spans="1:16" ht="18" customHeight="1" thickBot="1" x14ac:dyDescent="0.25">
      <c r="A39" s="2623"/>
      <c r="B39" s="2756"/>
      <c r="C39" s="2751"/>
      <c r="D39" s="2758"/>
      <c r="E39" s="2620"/>
      <c r="F39" s="2624"/>
      <c r="G39" s="2740"/>
    </row>
    <row r="40" spans="1:16" s="1081" customFormat="1" ht="12" thickBot="1" x14ac:dyDescent="0.25">
      <c r="A40" s="67">
        <v>0</v>
      </c>
      <c r="B40" s="2131" t="s">
        <v>178</v>
      </c>
      <c r="C40" s="70" t="s">
        <v>175</v>
      </c>
      <c r="D40" s="66" t="s">
        <v>180</v>
      </c>
      <c r="E40" s="67">
        <v>0</v>
      </c>
      <c r="F40" s="67">
        <v>50</v>
      </c>
      <c r="G40" s="1418" t="s">
        <v>173</v>
      </c>
      <c r="I40" s="1080"/>
      <c r="J40" s="1080"/>
      <c r="K40" s="1080"/>
    </row>
    <row r="41" spans="1:16" ht="12" thickBot="1" x14ac:dyDescent="0.25">
      <c r="A41" s="2125">
        <v>0</v>
      </c>
      <c r="B41" s="2126"/>
      <c r="C41" s="2127">
        <v>12700010000</v>
      </c>
      <c r="D41" s="2128" t="s">
        <v>1808</v>
      </c>
      <c r="E41" s="2129">
        <v>0</v>
      </c>
      <c r="F41" s="2130">
        <v>50</v>
      </c>
      <c r="G41" s="2443" t="s">
        <v>1974</v>
      </c>
    </row>
    <row r="42" spans="1:16" ht="12.75" customHeight="1" x14ac:dyDescent="0.2">
      <c r="B42" s="1783"/>
      <c r="C42" s="1783"/>
      <c r="D42" s="1783"/>
      <c r="E42" s="1783"/>
      <c r="F42" s="1783"/>
      <c r="G42" s="1783"/>
      <c r="H42" s="1783"/>
      <c r="L42" s="1773"/>
      <c r="M42" s="1774"/>
      <c r="N42" s="1770"/>
      <c r="O42" s="1770"/>
      <c r="P42" s="1770"/>
    </row>
    <row r="43" spans="1:16" ht="12.75" customHeight="1" x14ac:dyDescent="0.2">
      <c r="E43" s="1769"/>
      <c r="L43" s="1775"/>
      <c r="M43" s="1776"/>
      <c r="N43" s="1770"/>
      <c r="O43" s="1770"/>
      <c r="P43" s="1770"/>
    </row>
    <row r="44" spans="1:16" x14ac:dyDescent="0.2">
      <c r="L44" s="1775"/>
      <c r="M44" s="1776"/>
      <c r="N44" s="1770"/>
      <c r="O44" s="1770"/>
      <c r="P44" s="1770"/>
    </row>
    <row r="45" spans="1:16" ht="15.75" customHeight="1" x14ac:dyDescent="0.2">
      <c r="B45" s="132" t="s">
        <v>1485</v>
      </c>
      <c r="C45" s="132"/>
      <c r="D45" s="132"/>
      <c r="E45" s="132"/>
      <c r="F45" s="132"/>
      <c r="G45" s="132"/>
      <c r="H45" s="73"/>
      <c r="L45" s="1777"/>
      <c r="M45" s="1778"/>
      <c r="N45" s="1770"/>
      <c r="O45" s="1770"/>
      <c r="P45" s="1770"/>
    </row>
    <row r="46" spans="1:16" ht="12" thickBot="1" x14ac:dyDescent="0.25">
      <c r="B46" s="1082"/>
      <c r="C46" s="1082"/>
      <c r="D46" s="1082"/>
      <c r="E46" s="8"/>
      <c r="F46" s="8"/>
      <c r="G46" s="8" t="s">
        <v>171</v>
      </c>
      <c r="H46" s="1083"/>
      <c r="L46" s="1775"/>
      <c r="M46" s="1776"/>
      <c r="N46" s="1770"/>
      <c r="O46" s="1770"/>
      <c r="P46" s="1770"/>
    </row>
    <row r="47" spans="1:16" ht="11.25" customHeight="1" x14ac:dyDescent="0.2">
      <c r="A47" s="2613" t="s">
        <v>1497</v>
      </c>
      <c r="B47" s="2741" t="s">
        <v>177</v>
      </c>
      <c r="C47" s="2743" t="s">
        <v>1227</v>
      </c>
      <c r="D47" s="2574" t="s">
        <v>189</v>
      </c>
      <c r="E47" s="2745" t="s">
        <v>1641</v>
      </c>
      <c r="F47" s="2609" t="s">
        <v>1498</v>
      </c>
      <c r="G47" s="2621" t="s">
        <v>192</v>
      </c>
      <c r="H47" s="1080"/>
      <c r="K47" s="1773"/>
      <c r="L47" s="1774"/>
      <c r="M47" s="1770"/>
      <c r="N47" s="1770"/>
      <c r="O47" s="1770"/>
    </row>
    <row r="48" spans="1:16" ht="17.25" customHeight="1" thickBot="1" x14ac:dyDescent="0.25">
      <c r="A48" s="2614"/>
      <c r="B48" s="2742"/>
      <c r="C48" s="2744"/>
      <c r="D48" s="2575"/>
      <c r="E48" s="2746"/>
      <c r="F48" s="2610"/>
      <c r="G48" s="2622"/>
      <c r="H48" s="1080"/>
      <c r="K48" s="1775"/>
      <c r="L48" s="1776"/>
      <c r="M48" s="1770"/>
      <c r="N48" s="1770"/>
      <c r="O48" s="1770"/>
    </row>
    <row r="49" spans="1:16" ht="12" thickBot="1" x14ac:dyDescent="0.25">
      <c r="A49" s="67">
        <f>A50</f>
        <v>3800</v>
      </c>
      <c r="B49" s="811" t="s">
        <v>178</v>
      </c>
      <c r="C49" s="812" t="s">
        <v>175</v>
      </c>
      <c r="D49" s="66" t="s">
        <v>180</v>
      </c>
      <c r="E49" s="67">
        <v>4000</v>
      </c>
      <c r="F49" s="67">
        <f>F50+F53</f>
        <v>4000</v>
      </c>
      <c r="G49" s="64" t="s">
        <v>173</v>
      </c>
      <c r="H49" s="1080"/>
      <c r="K49" s="1775"/>
      <c r="L49" s="1776"/>
      <c r="M49" s="1770"/>
      <c r="N49" s="1770"/>
      <c r="O49" s="1770"/>
    </row>
    <row r="50" spans="1:16" x14ac:dyDescent="0.2">
      <c r="A50" s="762">
        <f>SUM(A51:A52)</f>
        <v>3800</v>
      </c>
      <c r="B50" s="1100" t="s">
        <v>178</v>
      </c>
      <c r="C50" s="1059" t="s">
        <v>173</v>
      </c>
      <c r="D50" s="1101" t="s">
        <v>61</v>
      </c>
      <c r="E50" s="1748">
        <v>4000</v>
      </c>
      <c r="F50" s="763">
        <f>SUM(F51:F52)</f>
        <v>4000</v>
      </c>
      <c r="G50" s="1102" t="s">
        <v>173</v>
      </c>
      <c r="H50" s="1080"/>
      <c r="K50" s="1775"/>
      <c r="L50" s="1776"/>
      <c r="M50" s="1770"/>
      <c r="N50" s="1770"/>
      <c r="O50" s="1770"/>
    </row>
    <row r="51" spans="1:16" x14ac:dyDescent="0.2">
      <c r="A51" s="775">
        <v>3000</v>
      </c>
      <c r="B51" s="1103" t="s">
        <v>178</v>
      </c>
      <c r="C51" s="1056" t="s">
        <v>1228</v>
      </c>
      <c r="D51" s="1104" t="s">
        <v>1229</v>
      </c>
      <c r="E51" s="1789"/>
      <c r="F51" s="1105">
        <v>3000</v>
      </c>
      <c r="G51" s="1095"/>
      <c r="H51" s="1080"/>
      <c r="K51" s="1779"/>
      <c r="L51" s="1780"/>
      <c r="M51" s="1770"/>
      <c r="N51" s="1770"/>
      <c r="O51" s="1770"/>
    </row>
    <row r="52" spans="1:16" x14ac:dyDescent="0.2">
      <c r="A52" s="775">
        <v>800</v>
      </c>
      <c r="B52" s="1103" t="s">
        <v>178</v>
      </c>
      <c r="C52" s="1056" t="s">
        <v>1230</v>
      </c>
      <c r="D52" s="108" t="s">
        <v>1231</v>
      </c>
      <c r="E52" s="1789"/>
      <c r="F52" s="1105">
        <v>1000</v>
      </c>
      <c r="G52" s="1095"/>
      <c r="H52" s="1080"/>
      <c r="K52" s="1781"/>
      <c r="L52" s="1782"/>
      <c r="M52" s="1770"/>
      <c r="N52" s="1770"/>
      <c r="O52" s="1770"/>
    </row>
    <row r="53" spans="1:16" ht="12.75" customHeight="1" x14ac:dyDescent="0.2">
      <c r="A53" s="1096">
        <f>SUM(A54)</f>
        <v>0</v>
      </c>
      <c r="B53" s="109" t="s">
        <v>178</v>
      </c>
      <c r="C53" s="2133" t="s">
        <v>173</v>
      </c>
      <c r="D53" s="111" t="s">
        <v>203</v>
      </c>
      <c r="E53" s="1768">
        <v>0</v>
      </c>
      <c r="F53" s="1097">
        <f>SUM(F54)</f>
        <v>0</v>
      </c>
      <c r="G53" s="1098"/>
      <c r="H53" s="1080"/>
      <c r="K53" s="1770"/>
      <c r="L53" s="1770"/>
      <c r="M53" s="1770"/>
      <c r="N53" s="1770"/>
      <c r="O53" s="1770"/>
    </row>
    <row r="54" spans="1:16" ht="12" thickBot="1" x14ac:dyDescent="0.25">
      <c r="A54" s="1107">
        <v>0</v>
      </c>
      <c r="B54" s="1106" t="s">
        <v>178</v>
      </c>
      <c r="C54" s="2132" t="s">
        <v>1232</v>
      </c>
      <c r="D54" s="820" t="s">
        <v>1226</v>
      </c>
      <c r="E54" s="1790"/>
      <c r="F54" s="1108"/>
      <c r="G54" s="1099"/>
      <c r="H54" s="1080"/>
      <c r="K54" s="1770"/>
      <c r="L54" s="1770"/>
      <c r="M54" s="1770"/>
      <c r="N54" s="1770"/>
      <c r="O54" s="1770"/>
    </row>
    <row r="55" spans="1:16" s="1081" customFormat="1" x14ac:dyDescent="0.2">
      <c r="B55" s="2754"/>
      <c r="C55" s="2754"/>
      <c r="D55" s="2754"/>
      <c r="E55" s="1080"/>
      <c r="F55" s="1080"/>
      <c r="G55" s="1080"/>
      <c r="I55" s="1080"/>
      <c r="J55" s="1080"/>
      <c r="K55" s="1080"/>
      <c r="L55" s="1783"/>
      <c r="M55" s="1783"/>
      <c r="N55" s="1783"/>
      <c r="O55" s="1783"/>
      <c r="P55" s="1783"/>
    </row>
  </sheetData>
  <mergeCells count="29">
    <mergeCell ref="B55:D55"/>
    <mergeCell ref="A38:A39"/>
    <mergeCell ref="B38:B39"/>
    <mergeCell ref="C38:C39"/>
    <mergeCell ref="D38:D39"/>
    <mergeCell ref="E38:E39"/>
    <mergeCell ref="G17:G18"/>
    <mergeCell ref="A47:A48"/>
    <mergeCell ref="B47:B48"/>
    <mergeCell ref="C47:C48"/>
    <mergeCell ref="D47:D48"/>
    <mergeCell ref="E47:E48"/>
    <mergeCell ref="F47:F48"/>
    <mergeCell ref="G47:G48"/>
    <mergeCell ref="F38:F39"/>
    <mergeCell ref="G38:G39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opLeftCell="C1" zoomScaleNormal="100" zoomScaleSheetLayoutView="75" workbookViewId="0">
      <selection sqref="A1:G1"/>
    </sheetView>
  </sheetViews>
  <sheetFormatPr defaultRowHeight="11.25" x14ac:dyDescent="0.2"/>
  <cols>
    <col min="1" max="1" width="8.85546875" style="12" customWidth="1"/>
    <col min="2" max="2" width="3.42578125" style="13" customWidth="1"/>
    <col min="3" max="3" width="10.28515625" style="12" customWidth="1"/>
    <col min="4" max="4" width="35.7109375" style="12" customWidth="1"/>
    <col min="5" max="6" width="12.5703125" style="12" customWidth="1"/>
    <col min="7" max="7" width="19" style="12" customWidth="1"/>
    <col min="8" max="8" width="29.42578125" style="13" customWidth="1"/>
    <col min="9" max="16384" width="9.140625" style="12"/>
  </cols>
  <sheetData>
    <row r="1" spans="1:11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506"/>
    </row>
    <row r="2" spans="1:11" ht="12.75" customHeight="1" x14ac:dyDescent="0.2">
      <c r="F2" s="148"/>
      <c r="G2" s="148"/>
      <c r="H2" s="1542"/>
    </row>
    <row r="3" spans="1:11" s="1" customFormat="1" ht="15.75" x14ac:dyDescent="0.25">
      <c r="A3" s="2573" t="s">
        <v>1233</v>
      </c>
      <c r="B3" s="2573"/>
      <c r="C3" s="2573"/>
      <c r="D3" s="2573"/>
      <c r="E3" s="2573"/>
      <c r="F3" s="2573"/>
      <c r="G3" s="2573"/>
      <c r="H3" s="1387"/>
    </row>
    <row r="4" spans="1:11" s="1" customFormat="1" ht="15.75" x14ac:dyDescent="0.25">
      <c r="B4" s="85"/>
      <c r="C4" s="85"/>
      <c r="D4" s="85"/>
      <c r="E4" s="2248"/>
      <c r="F4" s="85"/>
      <c r="G4" s="85"/>
      <c r="H4" s="85"/>
    </row>
    <row r="5" spans="1:11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</row>
    <row r="6" spans="1:11" s="6" customFormat="1" ht="12" thickBot="1" x14ac:dyDescent="0.25">
      <c r="B6" s="5"/>
      <c r="C6" s="5"/>
      <c r="D6" s="5"/>
      <c r="E6" s="8" t="s">
        <v>171</v>
      </c>
      <c r="F6" s="810"/>
      <c r="G6" s="55"/>
      <c r="H6" s="799"/>
    </row>
    <row r="7" spans="1:11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</row>
    <row r="8" spans="1:11" s="6" customFormat="1" ht="12.75" customHeight="1" thickBot="1" x14ac:dyDescent="0.25">
      <c r="B8" s="2604"/>
      <c r="C8" s="2606"/>
      <c r="D8" s="2575"/>
      <c r="E8" s="2610"/>
      <c r="F8" s="1567"/>
      <c r="G8" s="799"/>
      <c r="H8" s="799"/>
    </row>
    <row r="9" spans="1:11" s="6" customFormat="1" ht="12.75" customHeight="1" thickBot="1" x14ac:dyDescent="0.25">
      <c r="B9" s="86"/>
      <c r="C9" s="72" t="s">
        <v>2</v>
      </c>
      <c r="D9" s="65" t="s">
        <v>11</v>
      </c>
      <c r="E9" s="67">
        <f>SUM(E10:E12)</f>
        <v>226534.53999999998</v>
      </c>
      <c r="F9" s="80"/>
      <c r="G9" s="799"/>
      <c r="H9" s="799"/>
      <c r="K9" s="80"/>
    </row>
    <row r="10" spans="1:11" s="14" customFormat="1" ht="12.75" customHeight="1" x14ac:dyDescent="0.2">
      <c r="B10" s="84"/>
      <c r="C10" s="88" t="s">
        <v>4</v>
      </c>
      <c r="D10" s="35" t="s">
        <v>9</v>
      </c>
      <c r="E10" s="453">
        <f>F19</f>
        <v>4000</v>
      </c>
      <c r="F10" s="83"/>
      <c r="G10" s="47"/>
      <c r="K10" s="83"/>
    </row>
    <row r="11" spans="1:11" s="14" customFormat="1" ht="12.75" customHeight="1" x14ac:dyDescent="0.2">
      <c r="B11" s="84"/>
      <c r="C11" s="90" t="s">
        <v>6</v>
      </c>
      <c r="D11" s="24" t="s">
        <v>12</v>
      </c>
      <c r="E11" s="454">
        <f>F31</f>
        <v>70000</v>
      </c>
      <c r="F11" s="1548"/>
      <c r="K11" s="1548"/>
    </row>
    <row r="12" spans="1:11" s="14" customFormat="1" ht="12.75" customHeight="1" thickBot="1" x14ac:dyDescent="0.25">
      <c r="B12" s="84"/>
      <c r="C12" s="91" t="s">
        <v>7</v>
      </c>
      <c r="D12" s="92" t="s">
        <v>13</v>
      </c>
      <c r="E12" s="854">
        <f>F40</f>
        <v>152534.53999999998</v>
      </c>
      <c r="F12" s="1548"/>
      <c r="H12" s="825"/>
      <c r="K12" s="1548"/>
    </row>
    <row r="13" spans="1:11" s="1" customFormat="1" ht="12.75" customHeight="1" x14ac:dyDescent="0.25">
      <c r="B13" s="3"/>
      <c r="C13" s="2"/>
      <c r="D13" s="2"/>
      <c r="E13" s="2252"/>
      <c r="F13" s="2"/>
      <c r="G13" s="2"/>
      <c r="H13" s="52"/>
    </row>
    <row r="14" spans="1:11" ht="12.75" customHeight="1" x14ac:dyDescent="0.2"/>
    <row r="15" spans="1:11" ht="15.75" customHeight="1" x14ac:dyDescent="0.2">
      <c r="B15" s="1218" t="s">
        <v>1486</v>
      </c>
      <c r="C15" s="44"/>
      <c r="D15" s="44"/>
      <c r="E15" s="2250"/>
      <c r="F15" s="44"/>
      <c r="G15" s="44"/>
      <c r="H15" s="44"/>
    </row>
    <row r="16" spans="1:11" ht="12.75" customHeight="1" thickBot="1" x14ac:dyDescent="0.25">
      <c r="B16" s="5"/>
      <c r="C16" s="5"/>
      <c r="D16" s="5"/>
      <c r="E16" s="43"/>
      <c r="F16" s="43"/>
      <c r="G16" s="43" t="s">
        <v>171</v>
      </c>
      <c r="H16" s="55"/>
    </row>
    <row r="17" spans="1:8" ht="12.75" customHeight="1" x14ac:dyDescent="0.2">
      <c r="A17" s="2613" t="s">
        <v>1497</v>
      </c>
      <c r="B17" s="2629" t="s">
        <v>172</v>
      </c>
      <c r="C17" s="2631" t="s">
        <v>1234</v>
      </c>
      <c r="D17" s="2641" t="s">
        <v>187</v>
      </c>
      <c r="E17" s="2619" t="s">
        <v>1641</v>
      </c>
      <c r="F17" s="2609" t="s">
        <v>1498</v>
      </c>
      <c r="G17" s="2621" t="s">
        <v>192</v>
      </c>
      <c r="H17" s="12"/>
    </row>
    <row r="18" spans="1:8" ht="17.25" customHeight="1" thickBot="1" x14ac:dyDescent="0.25">
      <c r="A18" s="2614"/>
      <c r="B18" s="2639"/>
      <c r="C18" s="2640"/>
      <c r="D18" s="2642"/>
      <c r="E18" s="2620"/>
      <c r="F18" s="2610"/>
      <c r="G18" s="2622"/>
      <c r="H18" s="12"/>
    </row>
    <row r="19" spans="1:8" ht="12.75" customHeight="1" thickBot="1" x14ac:dyDescent="0.25">
      <c r="A19" s="67">
        <f>SUM(A20:A24)</f>
        <v>3100</v>
      </c>
      <c r="B19" s="66" t="s">
        <v>178</v>
      </c>
      <c r="C19" s="70" t="s">
        <v>175</v>
      </c>
      <c r="D19" s="65" t="s">
        <v>180</v>
      </c>
      <c r="E19" s="67">
        <f>SUM(E20:E24)</f>
        <v>4000</v>
      </c>
      <c r="F19" s="67">
        <f>SUM(F20:F24)</f>
        <v>4000</v>
      </c>
      <c r="G19" s="526" t="s">
        <v>173</v>
      </c>
      <c r="H19" s="12"/>
    </row>
    <row r="20" spans="1:8" ht="12.75" customHeight="1" x14ac:dyDescent="0.2">
      <c r="A20" s="1112">
        <v>400</v>
      </c>
      <c r="B20" s="1109" t="s">
        <v>179</v>
      </c>
      <c r="C20" s="1110" t="s">
        <v>1235</v>
      </c>
      <c r="D20" s="1111" t="s">
        <v>1236</v>
      </c>
      <c r="E20" s="1791">
        <v>500</v>
      </c>
      <c r="F20" s="1113">
        <v>500</v>
      </c>
      <c r="G20" s="53"/>
      <c r="H20" s="12"/>
    </row>
    <row r="21" spans="1:8" ht="12.75" customHeight="1" x14ac:dyDescent="0.2">
      <c r="A21" s="1116">
        <v>500</v>
      </c>
      <c r="B21" s="764" t="s">
        <v>179</v>
      </c>
      <c r="C21" s="1114" t="s">
        <v>1237</v>
      </c>
      <c r="D21" s="1115" t="s">
        <v>1238</v>
      </c>
      <c r="E21" s="1792">
        <v>500</v>
      </c>
      <c r="F21" s="1117">
        <v>500</v>
      </c>
      <c r="G21" s="48"/>
      <c r="H21" s="12"/>
    </row>
    <row r="22" spans="1:8" ht="12.75" customHeight="1" x14ac:dyDescent="0.2">
      <c r="A22" s="1116">
        <v>500</v>
      </c>
      <c r="B22" s="764" t="s">
        <v>179</v>
      </c>
      <c r="C22" s="1114" t="s">
        <v>1239</v>
      </c>
      <c r="D22" s="1115" t="s">
        <v>1240</v>
      </c>
      <c r="E22" s="1792">
        <v>500</v>
      </c>
      <c r="F22" s="1117">
        <v>500</v>
      </c>
      <c r="G22" s="51"/>
      <c r="H22" s="12"/>
    </row>
    <row r="23" spans="1:8" ht="12.75" customHeight="1" x14ac:dyDescent="0.2">
      <c r="A23" s="1116">
        <v>500</v>
      </c>
      <c r="B23" s="764" t="s">
        <v>179</v>
      </c>
      <c r="C23" s="1114" t="s">
        <v>1241</v>
      </c>
      <c r="D23" s="1115" t="s">
        <v>1242</v>
      </c>
      <c r="E23" s="1792">
        <v>500</v>
      </c>
      <c r="F23" s="1117">
        <v>500</v>
      </c>
      <c r="G23" s="48"/>
      <c r="H23" s="12"/>
    </row>
    <row r="24" spans="1:8" ht="12.75" customHeight="1" thickBot="1" x14ac:dyDescent="0.25">
      <c r="A24" s="1632">
        <v>1200</v>
      </c>
      <c r="B24" s="849" t="s">
        <v>179</v>
      </c>
      <c r="C24" s="1793" t="s">
        <v>1243</v>
      </c>
      <c r="D24" s="1528" t="s">
        <v>1244</v>
      </c>
      <c r="E24" s="1666">
        <v>2000</v>
      </c>
      <c r="F24" s="1511">
        <v>2000</v>
      </c>
      <c r="G24" s="76"/>
      <c r="H24" s="12"/>
    </row>
    <row r="25" spans="1:8" ht="12.75" customHeight="1" x14ac:dyDescent="0.2"/>
    <row r="26" spans="1:8" ht="12.75" customHeight="1" x14ac:dyDescent="0.2"/>
    <row r="27" spans="1:8" ht="16.5" customHeight="1" x14ac:dyDescent="0.2">
      <c r="B27" s="132" t="s">
        <v>1553</v>
      </c>
      <c r="C27" s="132"/>
      <c r="D27" s="132"/>
      <c r="E27" s="2249"/>
      <c r="F27" s="132"/>
      <c r="G27" s="132"/>
      <c r="H27" s="132"/>
    </row>
    <row r="28" spans="1:8" ht="12.75" customHeight="1" thickBot="1" x14ac:dyDescent="0.25">
      <c r="B28" s="5"/>
      <c r="C28" s="5"/>
      <c r="D28" s="5"/>
      <c r="E28" s="8"/>
      <c r="F28" s="8"/>
      <c r="G28" s="8" t="s">
        <v>171</v>
      </c>
      <c r="H28" s="11"/>
    </row>
    <row r="29" spans="1:8" ht="12.75" customHeight="1" x14ac:dyDescent="0.2">
      <c r="A29" s="2613" t="s">
        <v>1497</v>
      </c>
      <c r="B29" s="2635" t="s">
        <v>177</v>
      </c>
      <c r="C29" s="2615" t="s">
        <v>1552</v>
      </c>
      <c r="D29" s="2574" t="s">
        <v>189</v>
      </c>
      <c r="E29" s="2619" t="s">
        <v>1641</v>
      </c>
      <c r="F29" s="2609" t="s">
        <v>1498</v>
      </c>
      <c r="G29" s="2621" t="s">
        <v>192</v>
      </c>
      <c r="H29" s="12"/>
    </row>
    <row r="30" spans="1:8" ht="16.5" customHeight="1" thickBot="1" x14ac:dyDescent="0.25">
      <c r="A30" s="2614"/>
      <c r="B30" s="2636"/>
      <c r="C30" s="2616"/>
      <c r="D30" s="2575"/>
      <c r="E30" s="2620"/>
      <c r="F30" s="2610"/>
      <c r="G30" s="2622"/>
      <c r="H30" s="12"/>
    </row>
    <row r="31" spans="1:8" ht="12.75" customHeight="1" thickBot="1" x14ac:dyDescent="0.25">
      <c r="A31" s="67">
        <f>A32</f>
        <v>0</v>
      </c>
      <c r="B31" s="75" t="s">
        <v>178</v>
      </c>
      <c r="C31" s="70" t="s">
        <v>175</v>
      </c>
      <c r="D31" s="65" t="s">
        <v>180</v>
      </c>
      <c r="E31" s="67">
        <f>E32</f>
        <v>70000</v>
      </c>
      <c r="F31" s="67">
        <f>F32</f>
        <v>70000</v>
      </c>
      <c r="G31" s="64" t="s">
        <v>173</v>
      </c>
      <c r="H31" s="12"/>
    </row>
    <row r="32" spans="1:8" ht="12.75" customHeight="1" x14ac:dyDescent="0.2">
      <c r="A32" s="731">
        <f>SUM(A33:A33)</f>
        <v>0</v>
      </c>
      <c r="B32" s="120" t="s">
        <v>173</v>
      </c>
      <c r="C32" s="30" t="s">
        <v>173</v>
      </c>
      <c r="D32" s="31" t="s">
        <v>61</v>
      </c>
      <c r="E32" s="1739">
        <f>E33</f>
        <v>70000</v>
      </c>
      <c r="F32" s="732">
        <f>SUM(F33:F33)</f>
        <v>70000</v>
      </c>
      <c r="G32" s="57" t="s">
        <v>173</v>
      </c>
      <c r="H32" s="12"/>
    </row>
    <row r="33" spans="1:10" ht="24" customHeight="1" thickBot="1" x14ac:dyDescent="0.25">
      <c r="A33" s="176"/>
      <c r="B33" s="971" t="s">
        <v>178</v>
      </c>
      <c r="C33" s="1794"/>
      <c r="D33" s="1352" t="s">
        <v>1599</v>
      </c>
      <c r="E33" s="1626">
        <v>70000</v>
      </c>
      <c r="F33" s="1947">
        <v>70000</v>
      </c>
      <c r="G33" s="158"/>
      <c r="H33" s="12"/>
      <c r="I33" s="823"/>
    </row>
    <row r="34" spans="1:10" ht="12.75" customHeight="1" x14ac:dyDescent="0.2"/>
    <row r="35" spans="1:10" ht="12.75" customHeight="1" x14ac:dyDescent="0.2"/>
    <row r="36" spans="1:10" ht="12.75" customHeight="1" x14ac:dyDescent="0.2">
      <c r="B36" s="132" t="s">
        <v>1628</v>
      </c>
      <c r="C36" s="132"/>
      <c r="D36" s="132"/>
      <c r="E36" s="2249"/>
      <c r="F36" s="132"/>
      <c r="G36" s="132"/>
      <c r="H36" s="132"/>
    </row>
    <row r="37" spans="1:10" ht="12" thickBot="1" x14ac:dyDescent="0.25">
      <c r="B37" s="1119"/>
      <c r="C37" s="1120"/>
      <c r="D37" s="1121"/>
      <c r="E37" s="43"/>
      <c r="F37" s="43"/>
      <c r="G37" s="810" t="s">
        <v>171</v>
      </c>
      <c r="H37" s="81"/>
    </row>
    <row r="38" spans="1:10" ht="11.25" customHeight="1" x14ac:dyDescent="0.2">
      <c r="A38" s="2613" t="s">
        <v>1497</v>
      </c>
      <c r="B38" s="2605" t="s">
        <v>177</v>
      </c>
      <c r="C38" s="2663" t="s">
        <v>1245</v>
      </c>
      <c r="D38" s="2641" t="s">
        <v>151</v>
      </c>
      <c r="E38" s="2619" t="s">
        <v>1641</v>
      </c>
      <c r="F38" s="2609" t="s">
        <v>1498</v>
      </c>
      <c r="G38" s="2621" t="s">
        <v>192</v>
      </c>
      <c r="H38" s="12"/>
    </row>
    <row r="39" spans="1:10" ht="15.75" customHeight="1" thickBot="1" x14ac:dyDescent="0.25">
      <c r="A39" s="2614"/>
      <c r="B39" s="2606"/>
      <c r="C39" s="2664"/>
      <c r="D39" s="2642"/>
      <c r="E39" s="2620"/>
      <c r="F39" s="2610"/>
      <c r="G39" s="2622"/>
      <c r="H39" s="12"/>
    </row>
    <row r="40" spans="1:10" ht="12" thickBot="1" x14ac:dyDescent="0.25">
      <c r="A40" s="67">
        <f>SUM(A41:A151)</f>
        <v>184649</v>
      </c>
      <c r="B40" s="72" t="s">
        <v>178</v>
      </c>
      <c r="C40" s="70" t="s">
        <v>175</v>
      </c>
      <c r="D40" s="65" t="s">
        <v>180</v>
      </c>
      <c r="E40" s="67">
        <f>SUM(E41:E151)</f>
        <v>152534.53999999998</v>
      </c>
      <c r="F40" s="67">
        <f>SUM(F41:F151)</f>
        <v>152534.53999999998</v>
      </c>
      <c r="G40" s="64" t="s">
        <v>173</v>
      </c>
      <c r="H40" s="12"/>
    </row>
    <row r="41" spans="1:10" ht="33.75" x14ac:dyDescent="0.2">
      <c r="A41" s="1124">
        <v>10150</v>
      </c>
      <c r="B41" s="1122" t="s">
        <v>178</v>
      </c>
      <c r="C41" s="1948" t="s">
        <v>1809</v>
      </c>
      <c r="D41" s="1123" t="s">
        <v>1810</v>
      </c>
      <c r="E41" s="1799">
        <v>20000</v>
      </c>
      <c r="F41" s="1125">
        <v>0</v>
      </c>
      <c r="G41" s="1364" t="s">
        <v>1947</v>
      </c>
      <c r="H41" s="12"/>
    </row>
    <row r="42" spans="1:10" ht="22.5" x14ac:dyDescent="0.2">
      <c r="A42" s="684">
        <v>0</v>
      </c>
      <c r="B42" s="20" t="s">
        <v>178</v>
      </c>
      <c r="C42" s="1949" t="s">
        <v>1809</v>
      </c>
      <c r="D42" s="1126" t="s">
        <v>1811</v>
      </c>
      <c r="E42" s="1618"/>
      <c r="F42" s="685">
        <v>0</v>
      </c>
      <c r="G42" s="74"/>
      <c r="H42" s="12"/>
      <c r="I42" s="131"/>
    </row>
    <row r="43" spans="1:10" ht="22.5" x14ac:dyDescent="0.2">
      <c r="A43" s="1127">
        <v>0</v>
      </c>
      <c r="B43" s="20" t="s">
        <v>178</v>
      </c>
      <c r="C43" s="1949" t="s">
        <v>1812</v>
      </c>
      <c r="D43" s="1126" t="s">
        <v>1813</v>
      </c>
      <c r="E43" s="1618"/>
      <c r="F43" s="1035">
        <v>2500</v>
      </c>
      <c r="G43" s="74" t="s">
        <v>1944</v>
      </c>
      <c r="H43" s="12"/>
    </row>
    <row r="44" spans="1:10" ht="21" customHeight="1" x14ac:dyDescent="0.2">
      <c r="A44" s="684">
        <v>0</v>
      </c>
      <c r="B44" s="20" t="s">
        <v>178</v>
      </c>
      <c r="C44" s="1949" t="s">
        <v>1812</v>
      </c>
      <c r="D44" s="1126" t="s">
        <v>1814</v>
      </c>
      <c r="E44" s="1618"/>
      <c r="F44" s="685">
        <v>0</v>
      </c>
      <c r="G44" s="74"/>
      <c r="H44" s="12"/>
    </row>
    <row r="45" spans="1:10" ht="22.5" x14ac:dyDescent="0.2">
      <c r="A45" s="1127">
        <v>0</v>
      </c>
      <c r="B45" s="20" t="s">
        <v>178</v>
      </c>
      <c r="C45" s="1949" t="s">
        <v>1815</v>
      </c>
      <c r="D45" s="1126" t="s">
        <v>1816</v>
      </c>
      <c r="E45" s="1618"/>
      <c r="F45" s="1035">
        <v>2500</v>
      </c>
      <c r="G45" s="74" t="s">
        <v>1944</v>
      </c>
      <c r="H45" s="1950"/>
      <c r="I45" s="1951"/>
      <c r="J45" s="1952"/>
    </row>
    <row r="46" spans="1:10" ht="22.5" x14ac:dyDescent="0.2">
      <c r="A46" s="684">
        <v>0</v>
      </c>
      <c r="B46" s="20" t="s">
        <v>178</v>
      </c>
      <c r="C46" s="1949" t="s">
        <v>1815</v>
      </c>
      <c r="D46" s="1126" t="s">
        <v>1817</v>
      </c>
      <c r="E46" s="1618"/>
      <c r="F46" s="685">
        <v>0</v>
      </c>
      <c r="G46" s="74"/>
      <c r="H46" s="1950"/>
      <c r="I46" s="1951"/>
      <c r="J46" s="1952"/>
    </row>
    <row r="47" spans="1:10" ht="22.5" x14ac:dyDescent="0.2">
      <c r="A47" s="1127">
        <v>0</v>
      </c>
      <c r="B47" s="20" t="s">
        <v>178</v>
      </c>
      <c r="C47" s="1949" t="s">
        <v>1818</v>
      </c>
      <c r="D47" s="1126" t="s">
        <v>1819</v>
      </c>
      <c r="E47" s="1618"/>
      <c r="F47" s="1035">
        <v>2500</v>
      </c>
      <c r="G47" s="74" t="s">
        <v>1944</v>
      </c>
      <c r="H47" s="1950"/>
      <c r="I47" s="1951"/>
      <c r="J47" s="1952"/>
    </row>
    <row r="48" spans="1:10" ht="22.5" x14ac:dyDescent="0.2">
      <c r="A48" s="684">
        <v>0</v>
      </c>
      <c r="B48" s="20" t="s">
        <v>178</v>
      </c>
      <c r="C48" s="1949" t="s">
        <v>1818</v>
      </c>
      <c r="D48" s="1126" t="s">
        <v>1820</v>
      </c>
      <c r="E48" s="1618"/>
      <c r="F48" s="685">
        <v>0</v>
      </c>
      <c r="G48" s="74"/>
      <c r="H48" s="1950"/>
      <c r="I48" s="1951"/>
      <c r="J48" s="1952"/>
    </row>
    <row r="49" spans="1:10" ht="22.5" x14ac:dyDescent="0.2">
      <c r="A49" s="1127">
        <v>0</v>
      </c>
      <c r="B49" s="20" t="s">
        <v>178</v>
      </c>
      <c r="C49" s="1949" t="s">
        <v>1821</v>
      </c>
      <c r="D49" s="1126" t="s">
        <v>1822</v>
      </c>
      <c r="E49" s="1618"/>
      <c r="F49" s="1035">
        <v>2500</v>
      </c>
      <c r="G49" s="74" t="s">
        <v>1944</v>
      </c>
      <c r="H49" s="1950"/>
      <c r="I49" s="1951"/>
      <c r="J49" s="1952"/>
    </row>
    <row r="50" spans="1:10" ht="22.5" x14ac:dyDescent="0.2">
      <c r="A50" s="684">
        <v>0</v>
      </c>
      <c r="B50" s="20" t="s">
        <v>178</v>
      </c>
      <c r="C50" s="1949" t="s">
        <v>1821</v>
      </c>
      <c r="D50" s="1126" t="s">
        <v>1823</v>
      </c>
      <c r="E50" s="1618"/>
      <c r="F50" s="685">
        <v>0</v>
      </c>
      <c r="G50" s="74"/>
      <c r="H50" s="1950"/>
      <c r="I50" s="1951"/>
      <c r="J50" s="1952"/>
    </row>
    <row r="51" spans="1:10" ht="19.5" customHeight="1" x14ac:dyDescent="0.2">
      <c r="A51" s="1127">
        <v>0</v>
      </c>
      <c r="B51" s="20" t="s">
        <v>178</v>
      </c>
      <c r="C51" s="1949" t="s">
        <v>1824</v>
      </c>
      <c r="D51" s="1126" t="s">
        <v>1825</v>
      </c>
      <c r="E51" s="1618"/>
      <c r="F51" s="1035">
        <v>2500</v>
      </c>
      <c r="G51" s="74" t="s">
        <v>1945</v>
      </c>
      <c r="H51" s="1950"/>
      <c r="I51" s="1951"/>
      <c r="J51" s="1952"/>
    </row>
    <row r="52" spans="1:10" ht="20.25" customHeight="1" thickBot="1" x14ac:dyDescent="0.25">
      <c r="A52" s="1955">
        <v>0</v>
      </c>
      <c r="B52" s="849" t="s">
        <v>178</v>
      </c>
      <c r="C52" s="1956" t="s">
        <v>1824</v>
      </c>
      <c r="D52" s="1136" t="s">
        <v>1826</v>
      </c>
      <c r="E52" s="1649"/>
      <c r="F52" s="1957">
        <v>0</v>
      </c>
      <c r="G52" s="61"/>
      <c r="H52" s="1953"/>
      <c r="I52" s="147"/>
      <c r="J52" s="147"/>
    </row>
    <row r="53" spans="1:10" s="741" customFormat="1" ht="15.75" customHeight="1" thickBot="1" x14ac:dyDescent="0.25">
      <c r="A53" s="12"/>
      <c r="B53" s="1119"/>
      <c r="C53" s="1120"/>
      <c r="D53" s="1121"/>
      <c r="E53" s="43"/>
      <c r="F53" s="43"/>
      <c r="G53" s="2020" t="s">
        <v>171</v>
      </c>
    </row>
    <row r="54" spans="1:10" s="741" customFormat="1" ht="20.25" customHeight="1" x14ac:dyDescent="0.2">
      <c r="A54" s="2613" t="s">
        <v>1497</v>
      </c>
      <c r="B54" s="2605" t="s">
        <v>177</v>
      </c>
      <c r="C54" s="2663" t="s">
        <v>1245</v>
      </c>
      <c r="D54" s="2641" t="s">
        <v>151</v>
      </c>
      <c r="E54" s="2619" t="s">
        <v>1641</v>
      </c>
      <c r="F54" s="2609" t="s">
        <v>1498</v>
      </c>
      <c r="G54" s="2621" t="s">
        <v>192</v>
      </c>
    </row>
    <row r="55" spans="1:10" s="741" customFormat="1" ht="12" thickBot="1" x14ac:dyDescent="0.25">
      <c r="A55" s="2614"/>
      <c r="B55" s="2606"/>
      <c r="C55" s="2664"/>
      <c r="D55" s="2642"/>
      <c r="E55" s="2620"/>
      <c r="F55" s="2610"/>
      <c r="G55" s="2622"/>
    </row>
    <row r="56" spans="1:10" ht="12" thickBot="1" x14ac:dyDescent="0.25">
      <c r="A56" s="2059" t="s">
        <v>1940</v>
      </c>
      <c r="B56" s="72" t="s">
        <v>178</v>
      </c>
      <c r="C56" s="70" t="s">
        <v>175</v>
      </c>
      <c r="D56" s="65" t="s">
        <v>180</v>
      </c>
      <c r="E56" s="2060" t="s">
        <v>433</v>
      </c>
      <c r="F56" s="2061" t="s">
        <v>433</v>
      </c>
      <c r="G56" s="64" t="s">
        <v>173</v>
      </c>
      <c r="H56" s="12"/>
    </row>
    <row r="57" spans="1:10" ht="22.5" x14ac:dyDescent="0.2">
      <c r="A57" s="1127">
        <v>0</v>
      </c>
      <c r="B57" s="20" t="s">
        <v>178</v>
      </c>
      <c r="C57" s="1949" t="s">
        <v>1827</v>
      </c>
      <c r="D57" s="1126" t="s">
        <v>1828</v>
      </c>
      <c r="E57" s="1618"/>
      <c r="F57" s="1035">
        <v>2500</v>
      </c>
      <c r="G57" s="74" t="s">
        <v>1946</v>
      </c>
      <c r="H57" s="12"/>
    </row>
    <row r="58" spans="1:10" ht="22.5" x14ac:dyDescent="0.2">
      <c r="A58" s="684">
        <v>0</v>
      </c>
      <c r="B58" s="20" t="s">
        <v>178</v>
      </c>
      <c r="C58" s="1949" t="s">
        <v>1827</v>
      </c>
      <c r="D58" s="1126" t="s">
        <v>1829</v>
      </c>
      <c r="E58" s="1618"/>
      <c r="F58" s="685">
        <v>0</v>
      </c>
      <c r="G58" s="74"/>
      <c r="H58" s="12"/>
    </row>
    <row r="59" spans="1:10" ht="21.75" customHeight="1" x14ac:dyDescent="0.2">
      <c r="A59" s="1127">
        <v>0</v>
      </c>
      <c r="B59" s="20" t="s">
        <v>178</v>
      </c>
      <c r="C59" s="1949" t="s">
        <v>1830</v>
      </c>
      <c r="D59" s="1126" t="s">
        <v>1831</v>
      </c>
      <c r="E59" s="1618"/>
      <c r="F59" s="1035">
        <v>2500</v>
      </c>
      <c r="G59" s="74" t="s">
        <v>1944</v>
      </c>
      <c r="H59" s="12"/>
    </row>
    <row r="60" spans="1:10" ht="25.5" customHeight="1" x14ac:dyDescent="0.2">
      <c r="A60" s="684">
        <v>0</v>
      </c>
      <c r="B60" s="20" t="s">
        <v>178</v>
      </c>
      <c r="C60" s="1949" t="s">
        <v>1830</v>
      </c>
      <c r="D60" s="1126" t="s">
        <v>1832</v>
      </c>
      <c r="E60" s="1618"/>
      <c r="F60" s="685">
        <v>0</v>
      </c>
      <c r="G60" s="74"/>
      <c r="H60" s="12"/>
    </row>
    <row r="61" spans="1:10" ht="22.5" x14ac:dyDescent="0.2">
      <c r="A61" s="1127">
        <v>0</v>
      </c>
      <c r="B61" s="20" t="s">
        <v>178</v>
      </c>
      <c r="C61" s="1949" t="s">
        <v>1833</v>
      </c>
      <c r="D61" s="1126" t="s">
        <v>1834</v>
      </c>
      <c r="E61" s="1618"/>
      <c r="F61" s="1035">
        <v>2500</v>
      </c>
      <c r="G61" s="74" t="s">
        <v>1946</v>
      </c>
      <c r="H61" s="12"/>
    </row>
    <row r="62" spans="1:10" ht="22.5" x14ac:dyDescent="0.2">
      <c r="A62" s="684">
        <v>0</v>
      </c>
      <c r="B62" s="20" t="s">
        <v>178</v>
      </c>
      <c r="C62" s="1949" t="s">
        <v>1833</v>
      </c>
      <c r="D62" s="1126" t="s">
        <v>1835</v>
      </c>
      <c r="E62" s="1618"/>
      <c r="F62" s="685">
        <v>0</v>
      </c>
      <c r="G62" s="74"/>
      <c r="H62" s="12"/>
    </row>
    <row r="63" spans="1:10" ht="15.75" customHeight="1" x14ac:dyDescent="0.2">
      <c r="A63" s="1127">
        <v>4100</v>
      </c>
      <c r="B63" s="20" t="s">
        <v>178</v>
      </c>
      <c r="C63" s="1949" t="s">
        <v>1836</v>
      </c>
      <c r="D63" s="1126" t="s">
        <v>1837</v>
      </c>
      <c r="E63" s="1691">
        <v>500</v>
      </c>
      <c r="F63" s="1035">
        <v>500</v>
      </c>
      <c r="G63" s="839"/>
      <c r="H63" s="12"/>
    </row>
    <row r="64" spans="1:10" ht="17.25" customHeight="1" x14ac:dyDescent="0.2">
      <c r="A64" s="684">
        <v>0</v>
      </c>
      <c r="B64" s="20" t="s">
        <v>178</v>
      </c>
      <c r="C64" s="1949" t="s">
        <v>1836</v>
      </c>
      <c r="D64" s="1126" t="s">
        <v>1838</v>
      </c>
      <c r="E64" s="1618"/>
      <c r="F64" s="685">
        <v>0</v>
      </c>
      <c r="G64" s="74"/>
      <c r="H64" s="12"/>
    </row>
    <row r="65" spans="1:8" ht="33.75" x14ac:dyDescent="0.2">
      <c r="A65" s="1127">
        <v>10900</v>
      </c>
      <c r="B65" s="20" t="s">
        <v>178</v>
      </c>
      <c r="C65" s="1949" t="s">
        <v>1839</v>
      </c>
      <c r="D65" s="673" t="s">
        <v>1840</v>
      </c>
      <c r="E65" s="1691">
        <v>5700</v>
      </c>
      <c r="F65" s="1035">
        <v>5700</v>
      </c>
      <c r="G65" s="1128"/>
      <c r="H65" s="12"/>
    </row>
    <row r="66" spans="1:8" ht="33.75" x14ac:dyDescent="0.2">
      <c r="A66" s="684">
        <v>0</v>
      </c>
      <c r="B66" s="20" t="s">
        <v>178</v>
      </c>
      <c r="C66" s="1949" t="s">
        <v>1839</v>
      </c>
      <c r="D66" s="673" t="s">
        <v>1841</v>
      </c>
      <c r="E66" s="1618"/>
      <c r="F66" s="685">
        <v>0</v>
      </c>
      <c r="G66" s="149"/>
      <c r="H66" s="12"/>
    </row>
    <row r="67" spans="1:8" ht="33.75" x14ac:dyDescent="0.2">
      <c r="A67" s="1129">
        <v>6300</v>
      </c>
      <c r="B67" s="20" t="s">
        <v>178</v>
      </c>
      <c r="C67" s="1949" t="s">
        <v>1842</v>
      </c>
      <c r="D67" s="673" t="s">
        <v>1843</v>
      </c>
      <c r="E67" s="1800">
        <v>12612.56</v>
      </c>
      <c r="F67" s="1130">
        <v>12612.56</v>
      </c>
      <c r="G67" s="1128"/>
      <c r="H67" s="12"/>
    </row>
    <row r="68" spans="1:8" ht="33.75" x14ac:dyDescent="0.2">
      <c r="A68" s="1954">
        <v>0</v>
      </c>
      <c r="B68" s="20" t="s">
        <v>178</v>
      </c>
      <c r="C68" s="1949" t="s">
        <v>1842</v>
      </c>
      <c r="D68" s="673" t="s">
        <v>1844</v>
      </c>
      <c r="E68" s="1801"/>
      <c r="F68" s="685">
        <v>0</v>
      </c>
      <c r="G68" s="74"/>
      <c r="H68" s="12"/>
    </row>
    <row r="69" spans="1:8" ht="22.5" x14ac:dyDescent="0.2">
      <c r="A69" s="1129">
        <v>0</v>
      </c>
      <c r="B69" s="20" t="s">
        <v>178</v>
      </c>
      <c r="C69" s="1949" t="s">
        <v>1845</v>
      </c>
      <c r="D69" s="673" t="s">
        <v>1846</v>
      </c>
      <c r="E69" s="1691">
        <v>2500</v>
      </c>
      <c r="F69" s="1035">
        <v>2500</v>
      </c>
      <c r="G69" s="1517"/>
      <c r="H69" s="12"/>
    </row>
    <row r="70" spans="1:8" ht="22.5" x14ac:dyDescent="0.2">
      <c r="A70" s="1954">
        <v>0</v>
      </c>
      <c r="B70" s="20" t="s">
        <v>178</v>
      </c>
      <c r="C70" s="1949" t="s">
        <v>1845</v>
      </c>
      <c r="D70" s="673" t="s">
        <v>1847</v>
      </c>
      <c r="E70" s="1691"/>
      <c r="F70" s="685">
        <v>0</v>
      </c>
      <c r="G70" s="1517"/>
      <c r="H70" s="12"/>
    </row>
    <row r="71" spans="1:8" ht="22.5" x14ac:dyDescent="0.2">
      <c r="A71" s="1129">
        <v>0</v>
      </c>
      <c r="B71" s="20" t="s">
        <v>178</v>
      </c>
      <c r="C71" s="1949" t="s">
        <v>1848</v>
      </c>
      <c r="D71" s="23" t="s">
        <v>1849</v>
      </c>
      <c r="E71" s="1691">
        <v>1800</v>
      </c>
      <c r="F71" s="1035">
        <v>1800</v>
      </c>
      <c r="G71" s="1517"/>
      <c r="H71" s="12"/>
    </row>
    <row r="72" spans="1:8" ht="22.5" x14ac:dyDescent="0.2">
      <c r="A72" s="1954">
        <v>0</v>
      </c>
      <c r="B72" s="20" t="s">
        <v>178</v>
      </c>
      <c r="C72" s="1949" t="s">
        <v>1848</v>
      </c>
      <c r="D72" s="23" t="s">
        <v>1850</v>
      </c>
      <c r="E72" s="1691"/>
      <c r="F72" s="685">
        <v>0</v>
      </c>
      <c r="G72" s="1517"/>
      <c r="H72" s="12"/>
    </row>
    <row r="73" spans="1:8" ht="24.75" customHeight="1" x14ac:dyDescent="0.2">
      <c r="A73" s="1129">
        <v>0</v>
      </c>
      <c r="B73" s="20" t="s">
        <v>178</v>
      </c>
      <c r="C73" s="1949" t="s">
        <v>1851</v>
      </c>
      <c r="D73" s="23" t="s">
        <v>1852</v>
      </c>
      <c r="E73" s="1691">
        <v>1800</v>
      </c>
      <c r="F73" s="1035">
        <v>1800</v>
      </c>
      <c r="G73" s="1517"/>
      <c r="H73" s="12"/>
    </row>
    <row r="74" spans="1:8" ht="25.5" customHeight="1" x14ac:dyDescent="0.2">
      <c r="A74" s="1954">
        <v>0</v>
      </c>
      <c r="B74" s="20" t="s">
        <v>178</v>
      </c>
      <c r="C74" s="1949" t="s">
        <v>1851</v>
      </c>
      <c r="D74" s="23" t="s">
        <v>1853</v>
      </c>
      <c r="E74" s="1691"/>
      <c r="F74" s="685">
        <v>0</v>
      </c>
      <c r="G74" s="1517"/>
      <c r="H74" s="12"/>
    </row>
    <row r="75" spans="1:8" ht="22.5" x14ac:dyDescent="0.2">
      <c r="A75" s="1129">
        <v>0</v>
      </c>
      <c r="B75" s="20" t="s">
        <v>178</v>
      </c>
      <c r="C75" s="1949" t="s">
        <v>1854</v>
      </c>
      <c r="D75" s="23" t="s">
        <v>1600</v>
      </c>
      <c r="E75" s="1691">
        <v>1800</v>
      </c>
      <c r="F75" s="1035">
        <v>1800</v>
      </c>
      <c r="G75" s="1517"/>
      <c r="H75" s="12"/>
    </row>
    <row r="76" spans="1:8" ht="22.5" x14ac:dyDescent="0.2">
      <c r="A76" s="684">
        <v>0</v>
      </c>
      <c r="B76" s="20" t="s">
        <v>178</v>
      </c>
      <c r="C76" s="1949" t="s">
        <v>1854</v>
      </c>
      <c r="D76" s="23" t="s">
        <v>1601</v>
      </c>
      <c r="E76" s="1691"/>
      <c r="F76" s="685">
        <v>0</v>
      </c>
      <c r="G76" s="1517"/>
      <c r="H76" s="12"/>
    </row>
    <row r="77" spans="1:8" s="147" customFormat="1" ht="22.5" x14ac:dyDescent="0.2">
      <c r="A77" s="1813">
        <v>0</v>
      </c>
      <c r="B77" s="150" t="s">
        <v>178</v>
      </c>
      <c r="C77" s="1958" t="s">
        <v>1855</v>
      </c>
      <c r="D77" s="1811" t="s">
        <v>1602</v>
      </c>
      <c r="E77" s="1803">
        <v>1800</v>
      </c>
      <c r="F77" s="2148">
        <v>1800</v>
      </c>
      <c r="G77" s="1809"/>
      <c r="H77" s="12"/>
    </row>
    <row r="78" spans="1:8" s="147" customFormat="1" ht="22.5" x14ac:dyDescent="0.2">
      <c r="A78" s="684">
        <v>0</v>
      </c>
      <c r="B78" s="20" t="s">
        <v>178</v>
      </c>
      <c r="C78" s="1949" t="s">
        <v>1855</v>
      </c>
      <c r="D78" s="23" t="s">
        <v>1603</v>
      </c>
      <c r="E78" s="1691"/>
      <c r="F78" s="685">
        <v>0</v>
      </c>
      <c r="G78" s="1517"/>
      <c r="H78" s="12"/>
    </row>
    <row r="79" spans="1:8" s="147" customFormat="1" ht="33.75" x14ac:dyDescent="0.2">
      <c r="A79" s="1131">
        <v>0</v>
      </c>
      <c r="B79" s="20" t="s">
        <v>178</v>
      </c>
      <c r="C79" s="1949" t="s">
        <v>1856</v>
      </c>
      <c r="D79" s="23" t="s">
        <v>1604</v>
      </c>
      <c r="E79" s="1691">
        <v>600</v>
      </c>
      <c r="F79" s="1132">
        <v>600</v>
      </c>
      <c r="G79" s="1517"/>
      <c r="H79" s="12"/>
    </row>
    <row r="80" spans="1:8" s="147" customFormat="1" ht="21" customHeight="1" x14ac:dyDescent="0.2">
      <c r="A80" s="684">
        <v>0</v>
      </c>
      <c r="B80" s="20" t="s">
        <v>178</v>
      </c>
      <c r="C80" s="1949" t="s">
        <v>1856</v>
      </c>
      <c r="D80" s="23" t="s">
        <v>1605</v>
      </c>
      <c r="E80" s="1691"/>
      <c r="F80" s="685">
        <v>0</v>
      </c>
      <c r="G80" s="1517"/>
      <c r="H80" s="12"/>
    </row>
    <row r="81" spans="1:8" s="147" customFormat="1" ht="22.5" x14ac:dyDescent="0.2">
      <c r="A81" s="1131">
        <v>0</v>
      </c>
      <c r="B81" s="20" t="s">
        <v>178</v>
      </c>
      <c r="C81" s="1949" t="s">
        <v>1857</v>
      </c>
      <c r="D81" s="23" t="s">
        <v>1606</v>
      </c>
      <c r="E81" s="1691">
        <v>1800</v>
      </c>
      <c r="F81" s="1132">
        <v>1800</v>
      </c>
      <c r="G81" s="1517"/>
      <c r="H81" s="12"/>
    </row>
    <row r="82" spans="1:8" ht="22.5" x14ac:dyDescent="0.2">
      <c r="A82" s="684">
        <v>0</v>
      </c>
      <c r="B82" s="20" t="s">
        <v>178</v>
      </c>
      <c r="C82" s="1949" t="s">
        <v>1857</v>
      </c>
      <c r="D82" s="23" t="s">
        <v>1607</v>
      </c>
      <c r="E82" s="1691"/>
      <c r="F82" s="685">
        <v>0</v>
      </c>
      <c r="G82" s="1517"/>
      <c r="H82" s="12"/>
    </row>
    <row r="83" spans="1:8" ht="22.5" x14ac:dyDescent="0.2">
      <c r="A83" s="1131">
        <v>0</v>
      </c>
      <c r="B83" s="20" t="s">
        <v>178</v>
      </c>
      <c r="C83" s="1949" t="s">
        <v>1858</v>
      </c>
      <c r="D83" s="23" t="s">
        <v>1608</v>
      </c>
      <c r="E83" s="1691">
        <v>1800</v>
      </c>
      <c r="F83" s="1132">
        <v>1800</v>
      </c>
      <c r="G83" s="1517"/>
      <c r="H83" s="12"/>
    </row>
    <row r="84" spans="1:8" ht="22.5" x14ac:dyDescent="0.2">
      <c r="A84" s="684">
        <v>0</v>
      </c>
      <c r="B84" s="20" t="s">
        <v>178</v>
      </c>
      <c r="C84" s="1949" t="s">
        <v>1858</v>
      </c>
      <c r="D84" s="23" t="s">
        <v>1609</v>
      </c>
      <c r="E84" s="1691"/>
      <c r="F84" s="685">
        <v>0</v>
      </c>
      <c r="G84" s="1517"/>
      <c r="H84" s="12"/>
    </row>
    <row r="85" spans="1:8" ht="22.5" x14ac:dyDescent="0.2">
      <c r="A85" s="1131">
        <v>3150</v>
      </c>
      <c r="B85" s="20" t="s">
        <v>178</v>
      </c>
      <c r="C85" s="1949" t="s">
        <v>1859</v>
      </c>
      <c r="D85" s="1126" t="s">
        <v>1860</v>
      </c>
      <c r="E85" s="1796">
        <v>800</v>
      </c>
      <c r="F85" s="1132">
        <v>800</v>
      </c>
      <c r="G85" s="839"/>
      <c r="H85" s="12"/>
    </row>
    <row r="86" spans="1:8" ht="23.25" thickBot="1" x14ac:dyDescent="0.25">
      <c r="A86" s="1955">
        <v>0</v>
      </c>
      <c r="B86" s="849" t="s">
        <v>178</v>
      </c>
      <c r="C86" s="1956" t="s">
        <v>1859</v>
      </c>
      <c r="D86" s="1136" t="s">
        <v>1861</v>
      </c>
      <c r="E86" s="2211"/>
      <c r="F86" s="2212">
        <v>0</v>
      </c>
      <c r="G86" s="61"/>
      <c r="H86" s="12"/>
    </row>
    <row r="87" spans="1:8" s="741" customFormat="1" ht="17.25" customHeight="1" thickBot="1" x14ac:dyDescent="0.25">
      <c r="A87" s="12"/>
      <c r="B87" s="1119"/>
      <c r="C87" s="1120"/>
      <c r="D87" s="1121"/>
      <c r="E87" s="43"/>
      <c r="F87" s="43"/>
      <c r="G87" s="2020" t="s">
        <v>171</v>
      </c>
    </row>
    <row r="88" spans="1:8" s="741" customFormat="1" ht="11.25" customHeight="1" x14ac:dyDescent="0.2">
      <c r="A88" s="2613" t="s">
        <v>1497</v>
      </c>
      <c r="B88" s="2605" t="s">
        <v>177</v>
      </c>
      <c r="C88" s="2663" t="s">
        <v>1245</v>
      </c>
      <c r="D88" s="2641" t="s">
        <v>151</v>
      </c>
      <c r="E88" s="2619" t="s">
        <v>1641</v>
      </c>
      <c r="F88" s="2609" t="s">
        <v>1498</v>
      </c>
      <c r="G88" s="2621" t="s">
        <v>192</v>
      </c>
    </row>
    <row r="89" spans="1:8" s="741" customFormat="1" ht="12" thickBot="1" x14ac:dyDescent="0.25">
      <c r="A89" s="2614"/>
      <c r="B89" s="2606"/>
      <c r="C89" s="2664"/>
      <c r="D89" s="2642"/>
      <c r="E89" s="2620"/>
      <c r="F89" s="2610"/>
      <c r="G89" s="2622"/>
    </row>
    <row r="90" spans="1:8" s="741" customFormat="1" ht="12" thickBot="1" x14ac:dyDescent="0.25">
      <c r="A90" s="2059" t="s">
        <v>1940</v>
      </c>
      <c r="B90" s="72" t="s">
        <v>178</v>
      </c>
      <c r="C90" s="70" t="s">
        <v>175</v>
      </c>
      <c r="D90" s="65" t="s">
        <v>180</v>
      </c>
      <c r="E90" s="2060" t="s">
        <v>433</v>
      </c>
      <c r="F90" s="2061" t="s">
        <v>433</v>
      </c>
      <c r="G90" s="64" t="s">
        <v>173</v>
      </c>
    </row>
    <row r="91" spans="1:8" ht="33.75" x14ac:dyDescent="0.2">
      <c r="A91" s="1135">
        <v>2250</v>
      </c>
      <c r="B91" s="150" t="s">
        <v>178</v>
      </c>
      <c r="C91" s="1958" t="s">
        <v>1862</v>
      </c>
      <c r="D91" s="1816" t="s">
        <v>1863</v>
      </c>
      <c r="E91" s="1803">
        <v>300</v>
      </c>
      <c r="F91" s="2147">
        <v>300</v>
      </c>
      <c r="G91" s="1817"/>
      <c r="H91" s="12"/>
    </row>
    <row r="92" spans="1:8" ht="27.75" customHeight="1" x14ac:dyDescent="0.2">
      <c r="A92" s="684">
        <v>0</v>
      </c>
      <c r="B92" s="20" t="s">
        <v>178</v>
      </c>
      <c r="C92" s="1949" t="s">
        <v>1862</v>
      </c>
      <c r="D92" s="1126" t="s">
        <v>1864</v>
      </c>
      <c r="E92" s="1796"/>
      <c r="F92" s="685">
        <v>0</v>
      </c>
      <c r="G92" s="74"/>
      <c r="H92" s="12"/>
    </row>
    <row r="93" spans="1:8" ht="22.5" x14ac:dyDescent="0.2">
      <c r="A93" s="1813">
        <v>0</v>
      </c>
      <c r="B93" s="150" t="s">
        <v>178</v>
      </c>
      <c r="C93" s="1958" t="s">
        <v>1865</v>
      </c>
      <c r="D93" s="1811" t="s">
        <v>1622</v>
      </c>
      <c r="E93" s="1815">
        <v>200</v>
      </c>
      <c r="F93" s="2147">
        <v>200</v>
      </c>
      <c r="G93" s="1809"/>
      <c r="H93" s="12"/>
    </row>
    <row r="94" spans="1:8" ht="22.5" x14ac:dyDescent="0.2">
      <c r="A94" s="684">
        <v>0</v>
      </c>
      <c r="B94" s="20" t="s">
        <v>178</v>
      </c>
      <c r="C94" s="1949" t="s">
        <v>1865</v>
      </c>
      <c r="D94" s="23" t="s">
        <v>1623</v>
      </c>
      <c r="E94" s="1796"/>
      <c r="F94" s="685">
        <v>0</v>
      </c>
      <c r="G94" s="1517"/>
      <c r="H94" s="12"/>
    </row>
    <row r="95" spans="1:8" ht="33.75" x14ac:dyDescent="0.2">
      <c r="A95" s="1131">
        <v>0</v>
      </c>
      <c r="B95" s="20" t="s">
        <v>178</v>
      </c>
      <c r="C95" s="1949" t="s">
        <v>1866</v>
      </c>
      <c r="D95" s="23" t="s">
        <v>1624</v>
      </c>
      <c r="E95" s="1796">
        <v>500</v>
      </c>
      <c r="F95" s="1035">
        <v>500</v>
      </c>
      <c r="G95" s="1517"/>
      <c r="H95" s="12"/>
    </row>
    <row r="96" spans="1:8" ht="30.75" customHeight="1" x14ac:dyDescent="0.2">
      <c r="A96" s="684">
        <v>0</v>
      </c>
      <c r="B96" s="20" t="s">
        <v>178</v>
      </c>
      <c r="C96" s="1949" t="s">
        <v>1866</v>
      </c>
      <c r="D96" s="23" t="s">
        <v>1625</v>
      </c>
      <c r="E96" s="1796"/>
      <c r="F96" s="685">
        <v>0</v>
      </c>
      <c r="G96" s="1517"/>
      <c r="H96" s="12"/>
    </row>
    <row r="97" spans="1:8" ht="22.5" x14ac:dyDescent="0.2">
      <c r="A97" s="1127">
        <v>630</v>
      </c>
      <c r="B97" s="20" t="s">
        <v>178</v>
      </c>
      <c r="C97" s="1949" t="s">
        <v>1867</v>
      </c>
      <c r="D97" s="1126" t="s">
        <v>1868</v>
      </c>
      <c r="E97" s="1691"/>
      <c r="F97" s="1035">
        <v>0</v>
      </c>
      <c r="G97" s="839"/>
      <c r="H97" s="12"/>
    </row>
    <row r="98" spans="1:8" ht="22.5" x14ac:dyDescent="0.2">
      <c r="A98" s="684">
        <v>0</v>
      </c>
      <c r="B98" s="20" t="s">
        <v>178</v>
      </c>
      <c r="C98" s="1949" t="s">
        <v>1867</v>
      </c>
      <c r="D98" s="1634" t="s">
        <v>1869</v>
      </c>
      <c r="E98" s="1801"/>
      <c r="F98" s="685">
        <v>0</v>
      </c>
      <c r="G98" s="74"/>
      <c r="H98" s="12"/>
    </row>
    <row r="99" spans="1:8" ht="22.5" x14ac:dyDescent="0.2">
      <c r="A99" s="1813">
        <v>2000</v>
      </c>
      <c r="B99" s="150" t="s">
        <v>178</v>
      </c>
      <c r="C99" s="1958" t="s">
        <v>1870</v>
      </c>
      <c r="D99" s="1816" t="s">
        <v>1871</v>
      </c>
      <c r="E99" s="1815">
        <v>6541.96</v>
      </c>
      <c r="F99" s="1035">
        <v>6541.96</v>
      </c>
      <c r="G99" s="1817"/>
      <c r="H99" s="12"/>
    </row>
    <row r="100" spans="1:8" ht="22.5" x14ac:dyDescent="0.2">
      <c r="A100" s="684">
        <v>0</v>
      </c>
      <c r="B100" s="20" t="s">
        <v>178</v>
      </c>
      <c r="C100" s="1949" t="s">
        <v>1870</v>
      </c>
      <c r="D100" s="1126" t="s">
        <v>1872</v>
      </c>
      <c r="E100" s="1795">
        <v>10000</v>
      </c>
      <c r="F100" s="685">
        <v>10000</v>
      </c>
      <c r="G100" s="74"/>
      <c r="H100" s="12"/>
    </row>
    <row r="101" spans="1:8" ht="22.5" x14ac:dyDescent="0.2">
      <c r="A101" s="1127">
        <v>4710</v>
      </c>
      <c r="B101" s="20" t="s">
        <v>178</v>
      </c>
      <c r="C101" s="1949" t="s">
        <v>1873</v>
      </c>
      <c r="D101" s="1126" t="s">
        <v>1874</v>
      </c>
      <c r="E101" s="1691">
        <v>7848.51</v>
      </c>
      <c r="F101" s="1035">
        <v>7848.51</v>
      </c>
      <c r="G101" s="839"/>
      <c r="H101" s="12"/>
    </row>
    <row r="102" spans="1:8" ht="23.25" customHeight="1" x14ac:dyDescent="0.2">
      <c r="A102" s="684">
        <v>0</v>
      </c>
      <c r="B102" s="20" t="s">
        <v>178</v>
      </c>
      <c r="C102" s="1949" t="s">
        <v>1873</v>
      </c>
      <c r="D102" s="673" t="s">
        <v>1875</v>
      </c>
      <c r="E102" s="1795">
        <v>10000</v>
      </c>
      <c r="F102" s="685">
        <v>10000</v>
      </c>
      <c r="G102" s="74"/>
      <c r="H102" s="12"/>
    </row>
    <row r="103" spans="1:8" ht="22.5" x14ac:dyDescent="0.2">
      <c r="A103" s="1127">
        <v>600</v>
      </c>
      <c r="B103" s="20" t="s">
        <v>178</v>
      </c>
      <c r="C103" s="1949" t="s">
        <v>1876</v>
      </c>
      <c r="D103" s="1126" t="s">
        <v>1877</v>
      </c>
      <c r="E103" s="1691">
        <v>850</v>
      </c>
      <c r="F103" s="1035">
        <v>850</v>
      </c>
      <c r="G103" s="839"/>
      <c r="H103" s="12"/>
    </row>
    <row r="104" spans="1:8" ht="22.5" x14ac:dyDescent="0.2">
      <c r="A104" s="684">
        <v>0</v>
      </c>
      <c r="B104" s="20" t="s">
        <v>178</v>
      </c>
      <c r="C104" s="1949" t="s">
        <v>1876</v>
      </c>
      <c r="D104" s="1126" t="s">
        <v>1878</v>
      </c>
      <c r="E104" s="1802"/>
      <c r="F104" s="685">
        <v>0</v>
      </c>
      <c r="G104" s="149"/>
      <c r="H104" s="12"/>
    </row>
    <row r="105" spans="1:8" ht="22.5" x14ac:dyDescent="0.2">
      <c r="A105" s="1131">
        <v>200</v>
      </c>
      <c r="B105" s="20" t="s">
        <v>178</v>
      </c>
      <c r="C105" s="1949" t="s">
        <v>1879</v>
      </c>
      <c r="D105" s="1126" t="s">
        <v>1880</v>
      </c>
      <c r="E105" s="1796">
        <v>322</v>
      </c>
      <c r="F105" s="1035">
        <v>322</v>
      </c>
      <c r="G105" s="839"/>
      <c r="H105" s="12"/>
    </row>
    <row r="106" spans="1:8" ht="22.5" x14ac:dyDescent="0.2">
      <c r="A106" s="684">
        <v>1800</v>
      </c>
      <c r="B106" s="20" t="s">
        <v>178</v>
      </c>
      <c r="C106" s="1949" t="s">
        <v>1879</v>
      </c>
      <c r="D106" s="1126" t="s">
        <v>1881</v>
      </c>
      <c r="E106" s="1795"/>
      <c r="F106" s="685">
        <v>0</v>
      </c>
      <c r="G106" s="74"/>
      <c r="H106" s="12"/>
    </row>
    <row r="107" spans="1:8" ht="22.5" x14ac:dyDescent="0.2">
      <c r="A107" s="1131">
        <v>4700</v>
      </c>
      <c r="B107" s="20" t="s">
        <v>178</v>
      </c>
      <c r="C107" s="1949" t="s">
        <v>1882</v>
      </c>
      <c r="D107" s="1126" t="s">
        <v>1883</v>
      </c>
      <c r="E107" s="1796">
        <v>8000</v>
      </c>
      <c r="F107" s="1035">
        <v>8000</v>
      </c>
      <c r="G107" s="839"/>
      <c r="H107" s="12"/>
    </row>
    <row r="108" spans="1:8" ht="18.75" customHeight="1" x14ac:dyDescent="0.2">
      <c r="A108" s="684">
        <v>0</v>
      </c>
      <c r="B108" s="20" t="s">
        <v>178</v>
      </c>
      <c r="C108" s="1949" t="s">
        <v>1882</v>
      </c>
      <c r="D108" s="1126" t="s">
        <v>1884</v>
      </c>
      <c r="E108" s="1795"/>
      <c r="F108" s="685">
        <v>0</v>
      </c>
      <c r="G108" s="74"/>
      <c r="H108" s="12"/>
    </row>
    <row r="109" spans="1:8" ht="19.5" customHeight="1" x14ac:dyDescent="0.2">
      <c r="A109" s="1127">
        <v>350</v>
      </c>
      <c r="B109" s="20" t="s">
        <v>178</v>
      </c>
      <c r="C109" s="1949" t="s">
        <v>1885</v>
      </c>
      <c r="D109" s="1126" t="s">
        <v>1886</v>
      </c>
      <c r="E109" s="1691">
        <v>140</v>
      </c>
      <c r="F109" s="1035">
        <v>140</v>
      </c>
      <c r="G109" s="839"/>
      <c r="H109" s="12"/>
    </row>
    <row r="110" spans="1:8" ht="22.5" x14ac:dyDescent="0.2">
      <c r="A110" s="684">
        <v>0</v>
      </c>
      <c r="B110" s="20" t="s">
        <v>178</v>
      </c>
      <c r="C110" s="1949" t="s">
        <v>1885</v>
      </c>
      <c r="D110" s="1126" t="s">
        <v>1887</v>
      </c>
      <c r="E110" s="1796"/>
      <c r="F110" s="685">
        <v>0</v>
      </c>
      <c r="G110" s="74"/>
      <c r="H110" s="12"/>
    </row>
    <row r="111" spans="1:8" ht="22.5" x14ac:dyDescent="0.2">
      <c r="A111" s="1127">
        <v>300</v>
      </c>
      <c r="B111" s="20" t="s">
        <v>178</v>
      </c>
      <c r="C111" s="1949" t="s">
        <v>1888</v>
      </c>
      <c r="D111" s="1126" t="s">
        <v>1889</v>
      </c>
      <c r="E111" s="1691">
        <v>300</v>
      </c>
      <c r="F111" s="1035">
        <v>300</v>
      </c>
      <c r="G111" s="839"/>
      <c r="H111" s="12"/>
    </row>
    <row r="112" spans="1:8" ht="22.5" x14ac:dyDescent="0.2">
      <c r="A112" s="684">
        <v>0</v>
      </c>
      <c r="B112" s="20" t="s">
        <v>178</v>
      </c>
      <c r="C112" s="1949" t="s">
        <v>1888</v>
      </c>
      <c r="D112" s="1126" t="s">
        <v>1890</v>
      </c>
      <c r="E112" s="1801"/>
      <c r="F112" s="685">
        <v>0</v>
      </c>
      <c r="G112" s="74"/>
      <c r="H112" s="12"/>
    </row>
    <row r="113" spans="1:8" ht="22.5" x14ac:dyDescent="0.2">
      <c r="A113" s="1131">
        <v>3500</v>
      </c>
      <c r="B113" s="20" t="s">
        <v>178</v>
      </c>
      <c r="C113" s="1949" t="s">
        <v>1891</v>
      </c>
      <c r="D113" s="1126" t="s">
        <v>1892</v>
      </c>
      <c r="E113" s="1796">
        <v>350</v>
      </c>
      <c r="F113" s="1035">
        <v>350</v>
      </c>
      <c r="G113" s="839"/>
      <c r="H113" s="12"/>
    </row>
    <row r="114" spans="1:8" ht="22.5" x14ac:dyDescent="0.2">
      <c r="A114" s="684">
        <v>0</v>
      </c>
      <c r="B114" s="20" t="s">
        <v>178</v>
      </c>
      <c r="C114" s="1949" t="s">
        <v>1891</v>
      </c>
      <c r="D114" s="1126" t="s">
        <v>1893</v>
      </c>
      <c r="E114" s="1795">
        <v>3150</v>
      </c>
      <c r="F114" s="685">
        <v>3150</v>
      </c>
      <c r="G114" s="74"/>
      <c r="H114" s="12"/>
    </row>
    <row r="115" spans="1:8" ht="22.5" x14ac:dyDescent="0.2">
      <c r="A115" s="1127">
        <v>400</v>
      </c>
      <c r="B115" s="20" t="s">
        <v>178</v>
      </c>
      <c r="C115" s="1949" t="s">
        <v>1894</v>
      </c>
      <c r="D115" s="1126" t="s">
        <v>1895</v>
      </c>
      <c r="E115" s="1691">
        <v>300</v>
      </c>
      <c r="F115" s="1035">
        <v>300</v>
      </c>
      <c r="G115" s="839"/>
      <c r="H115" s="12"/>
    </row>
    <row r="116" spans="1:8" ht="17.25" customHeight="1" x14ac:dyDescent="0.2">
      <c r="A116" s="684">
        <v>0</v>
      </c>
      <c r="B116" s="20" t="s">
        <v>178</v>
      </c>
      <c r="C116" s="1949" t="s">
        <v>1894</v>
      </c>
      <c r="D116" s="1126" t="s">
        <v>1896</v>
      </c>
      <c r="E116" s="1796"/>
      <c r="F116" s="685">
        <v>0</v>
      </c>
      <c r="G116" s="74"/>
      <c r="H116" s="12"/>
    </row>
    <row r="117" spans="1:8" ht="19.5" customHeight="1" x14ac:dyDescent="0.2">
      <c r="A117" s="1127">
        <v>4900</v>
      </c>
      <c r="B117" s="20" t="s">
        <v>178</v>
      </c>
      <c r="C117" s="1949" t="s">
        <v>1897</v>
      </c>
      <c r="D117" s="1126" t="s">
        <v>1898</v>
      </c>
      <c r="E117" s="1691">
        <v>3050</v>
      </c>
      <c r="F117" s="1035">
        <v>3050</v>
      </c>
      <c r="G117" s="839"/>
      <c r="H117" s="12"/>
    </row>
    <row r="118" spans="1:8" ht="22.5" x14ac:dyDescent="0.2">
      <c r="A118" s="1797">
        <v>0</v>
      </c>
      <c r="B118" s="20" t="s">
        <v>178</v>
      </c>
      <c r="C118" s="1949" t="s">
        <v>1897</v>
      </c>
      <c r="D118" s="1126" t="s">
        <v>1899</v>
      </c>
      <c r="E118" s="1802"/>
      <c r="F118" s="685">
        <v>0</v>
      </c>
      <c r="G118" s="149"/>
      <c r="H118" s="12"/>
    </row>
    <row r="119" spans="1:8" ht="22.5" x14ac:dyDescent="0.2">
      <c r="A119" s="1131">
        <v>4010</v>
      </c>
      <c r="B119" s="20" t="s">
        <v>178</v>
      </c>
      <c r="C119" s="1133" t="s">
        <v>1900</v>
      </c>
      <c r="D119" s="1126" t="s">
        <v>1901</v>
      </c>
      <c r="E119" s="1796">
        <v>4010</v>
      </c>
      <c r="F119" s="1035">
        <v>4010</v>
      </c>
      <c r="G119" s="839"/>
      <c r="H119" s="12"/>
    </row>
    <row r="120" spans="1:8" ht="21.75" customHeight="1" thickBot="1" x14ac:dyDescent="0.25">
      <c r="A120" s="1955">
        <v>0</v>
      </c>
      <c r="B120" s="849" t="s">
        <v>178</v>
      </c>
      <c r="C120" s="2146" t="s">
        <v>1900</v>
      </c>
      <c r="D120" s="1136" t="s">
        <v>1902</v>
      </c>
      <c r="E120" s="1863"/>
      <c r="F120" s="1957">
        <v>0</v>
      </c>
      <c r="G120" s="896"/>
      <c r="H120" s="12"/>
    </row>
    <row r="121" spans="1:8" ht="21" customHeight="1" thickBot="1" x14ac:dyDescent="0.25">
      <c r="B121" s="1119"/>
      <c r="C121" s="1120"/>
      <c r="D121" s="1121"/>
      <c r="E121" s="43"/>
      <c r="F121" s="43"/>
      <c r="G121" s="2020" t="s">
        <v>171</v>
      </c>
      <c r="H121" s="741"/>
    </row>
    <row r="122" spans="1:8" ht="18.75" customHeight="1" x14ac:dyDescent="0.2">
      <c r="A122" s="2613" t="s">
        <v>1497</v>
      </c>
      <c r="B122" s="2605" t="s">
        <v>177</v>
      </c>
      <c r="C122" s="2663" t="s">
        <v>1245</v>
      </c>
      <c r="D122" s="2641" t="s">
        <v>151</v>
      </c>
      <c r="E122" s="2619" t="s">
        <v>1641</v>
      </c>
      <c r="F122" s="2609" t="s">
        <v>1498</v>
      </c>
      <c r="G122" s="2621" t="s">
        <v>192</v>
      </c>
      <c r="H122" s="741"/>
    </row>
    <row r="123" spans="1:8" ht="8.25" customHeight="1" thickBot="1" x14ac:dyDescent="0.25">
      <c r="A123" s="2614"/>
      <c r="B123" s="2606"/>
      <c r="C123" s="2664"/>
      <c r="D123" s="2642"/>
      <c r="E123" s="2620"/>
      <c r="F123" s="2610"/>
      <c r="G123" s="2622"/>
      <c r="H123" s="741"/>
    </row>
    <row r="124" spans="1:8" ht="12" thickBot="1" x14ac:dyDescent="0.25">
      <c r="A124" s="2145" t="s">
        <v>1940</v>
      </c>
      <c r="B124" s="72" t="s">
        <v>178</v>
      </c>
      <c r="C124" s="70" t="s">
        <v>175</v>
      </c>
      <c r="D124" s="65" t="s">
        <v>180</v>
      </c>
      <c r="E124" s="2054" t="s">
        <v>433</v>
      </c>
      <c r="F124" s="2144" t="s">
        <v>433</v>
      </c>
      <c r="G124" s="64" t="s">
        <v>173</v>
      </c>
      <c r="H124" s="741"/>
    </row>
    <row r="125" spans="1:8" s="741" customFormat="1" ht="22.5" x14ac:dyDescent="0.2">
      <c r="A125" s="1124">
        <v>0</v>
      </c>
      <c r="B125" s="745" t="s">
        <v>178</v>
      </c>
      <c r="C125" s="1959" t="s">
        <v>1903</v>
      </c>
      <c r="D125" s="1960" t="s">
        <v>1610</v>
      </c>
      <c r="E125" s="1799">
        <v>869.84</v>
      </c>
      <c r="F125" s="1961">
        <v>869.84</v>
      </c>
      <c r="G125" s="1962"/>
      <c r="H125" s="12"/>
    </row>
    <row r="126" spans="1:8" s="741" customFormat="1" ht="22.5" x14ac:dyDescent="0.2">
      <c r="A126" s="1797">
        <v>0</v>
      </c>
      <c r="B126" s="20" t="s">
        <v>178</v>
      </c>
      <c r="C126" s="1949" t="s">
        <v>1903</v>
      </c>
      <c r="D126" s="23" t="s">
        <v>1611</v>
      </c>
      <c r="E126" s="1804"/>
      <c r="F126" s="1134">
        <v>0</v>
      </c>
      <c r="G126" s="1472"/>
      <c r="H126" s="12"/>
    </row>
    <row r="127" spans="1:8" s="741" customFormat="1" ht="22.5" x14ac:dyDescent="0.2">
      <c r="A127" s="1135">
        <v>0</v>
      </c>
      <c r="B127" s="20" t="s">
        <v>178</v>
      </c>
      <c r="C127" s="1949" t="s">
        <v>1904</v>
      </c>
      <c r="D127" s="23" t="s">
        <v>1612</v>
      </c>
      <c r="E127" s="1803">
        <v>3000</v>
      </c>
      <c r="F127" s="1035">
        <v>3000</v>
      </c>
      <c r="G127" s="1472"/>
      <c r="H127" s="12"/>
    </row>
    <row r="128" spans="1:8" s="741" customFormat="1" ht="20.25" customHeight="1" x14ac:dyDescent="0.2">
      <c r="A128" s="1797">
        <v>0</v>
      </c>
      <c r="B128" s="20" t="s">
        <v>178</v>
      </c>
      <c r="C128" s="1949" t="s">
        <v>1904</v>
      </c>
      <c r="D128" s="23" t="s">
        <v>1613</v>
      </c>
      <c r="E128" s="1804"/>
      <c r="F128" s="685">
        <v>0</v>
      </c>
      <c r="G128" s="1472"/>
      <c r="H128" s="12"/>
    </row>
    <row r="129" spans="1:8" s="741" customFormat="1" ht="22.5" x14ac:dyDescent="0.2">
      <c r="A129" s="1135">
        <v>0</v>
      </c>
      <c r="B129" s="20" t="s">
        <v>178</v>
      </c>
      <c r="C129" s="1949" t="s">
        <v>1905</v>
      </c>
      <c r="D129" s="23" t="s">
        <v>1614</v>
      </c>
      <c r="E129" s="1803">
        <v>350</v>
      </c>
      <c r="F129" s="1035">
        <v>350</v>
      </c>
      <c r="G129" s="1472"/>
      <c r="H129" s="12"/>
    </row>
    <row r="130" spans="1:8" ht="22.5" x14ac:dyDescent="0.2">
      <c r="A130" s="1797">
        <v>0</v>
      </c>
      <c r="B130" s="20" t="s">
        <v>178</v>
      </c>
      <c r="C130" s="1949" t="s">
        <v>1905</v>
      </c>
      <c r="D130" s="23" t="s">
        <v>1615</v>
      </c>
      <c r="E130" s="1804"/>
      <c r="F130" s="685">
        <v>0</v>
      </c>
      <c r="G130" s="1472"/>
      <c r="H130" s="12"/>
    </row>
    <row r="131" spans="1:8" ht="22.5" x14ac:dyDescent="0.2">
      <c r="A131" s="1135">
        <v>0</v>
      </c>
      <c r="B131" s="20" t="s">
        <v>178</v>
      </c>
      <c r="C131" s="1949" t="s">
        <v>1906</v>
      </c>
      <c r="D131" s="23" t="s">
        <v>1616</v>
      </c>
      <c r="E131" s="1803">
        <v>8000</v>
      </c>
      <c r="F131" s="1035">
        <v>8000</v>
      </c>
      <c r="G131" s="1798"/>
      <c r="H131" s="12"/>
    </row>
    <row r="132" spans="1:8" ht="22.5" x14ac:dyDescent="0.2">
      <c r="A132" s="1797">
        <v>0</v>
      </c>
      <c r="B132" s="20" t="s">
        <v>178</v>
      </c>
      <c r="C132" s="1949" t="s">
        <v>1906</v>
      </c>
      <c r="D132" s="23" t="s">
        <v>1617</v>
      </c>
      <c r="E132" s="1804"/>
      <c r="F132" s="685">
        <v>0</v>
      </c>
      <c r="G132" s="1472"/>
      <c r="H132" s="12"/>
    </row>
    <row r="133" spans="1:8" ht="22.5" x14ac:dyDescent="0.2">
      <c r="A133" s="1135">
        <v>0</v>
      </c>
      <c r="B133" s="20" t="s">
        <v>178</v>
      </c>
      <c r="C133" s="1949" t="s">
        <v>1907</v>
      </c>
      <c r="D133" s="23" t="s">
        <v>1618</v>
      </c>
      <c r="E133" s="1803">
        <v>200</v>
      </c>
      <c r="F133" s="1035">
        <v>200</v>
      </c>
      <c r="G133" s="1472"/>
      <c r="H133" s="12"/>
    </row>
    <row r="134" spans="1:8" ht="22.5" x14ac:dyDescent="0.2">
      <c r="A134" s="1797">
        <v>0</v>
      </c>
      <c r="B134" s="20" t="s">
        <v>178</v>
      </c>
      <c r="C134" s="1949" t="s">
        <v>1907</v>
      </c>
      <c r="D134" s="23" t="s">
        <v>1619</v>
      </c>
      <c r="E134" s="1804"/>
      <c r="F134" s="685">
        <v>0</v>
      </c>
      <c r="G134" s="1472"/>
      <c r="H134" s="12"/>
    </row>
    <row r="135" spans="1:8" ht="22.5" x14ac:dyDescent="0.2">
      <c r="A135" s="1135">
        <v>0</v>
      </c>
      <c r="B135" s="20" t="s">
        <v>178</v>
      </c>
      <c r="C135" s="1949" t="s">
        <v>1908</v>
      </c>
      <c r="D135" s="23" t="s">
        <v>1620</v>
      </c>
      <c r="E135" s="1803">
        <v>500</v>
      </c>
      <c r="F135" s="1035">
        <v>500</v>
      </c>
      <c r="G135" s="1472"/>
      <c r="H135" s="12"/>
    </row>
    <row r="136" spans="1:8" ht="22.5" x14ac:dyDescent="0.2">
      <c r="A136" s="1797">
        <v>0</v>
      </c>
      <c r="B136" s="20" t="s">
        <v>178</v>
      </c>
      <c r="C136" s="1949" t="s">
        <v>1908</v>
      </c>
      <c r="D136" s="23" t="s">
        <v>1621</v>
      </c>
      <c r="E136" s="1804"/>
      <c r="F136" s="685">
        <v>0</v>
      </c>
      <c r="G136" s="1472"/>
      <c r="H136" s="12"/>
    </row>
    <row r="137" spans="1:8" ht="22.5" x14ac:dyDescent="0.2">
      <c r="A137" s="1135">
        <v>1275</v>
      </c>
      <c r="B137" s="20" t="s">
        <v>178</v>
      </c>
      <c r="C137" s="1949" t="s">
        <v>1673</v>
      </c>
      <c r="D137" s="1126" t="s">
        <v>1909</v>
      </c>
      <c r="E137" s="1803"/>
      <c r="F137" s="1035">
        <v>0</v>
      </c>
      <c r="G137" s="839"/>
      <c r="H137" s="12"/>
    </row>
    <row r="138" spans="1:8" ht="22.5" x14ac:dyDescent="0.2">
      <c r="A138" s="684">
        <v>0</v>
      </c>
      <c r="B138" s="20" t="s">
        <v>178</v>
      </c>
      <c r="C138" s="1949" t="s">
        <v>1673</v>
      </c>
      <c r="D138" s="1126" t="s">
        <v>1910</v>
      </c>
      <c r="E138" s="1796"/>
      <c r="F138" s="685">
        <v>0</v>
      </c>
      <c r="G138" s="847"/>
      <c r="H138" s="12"/>
    </row>
    <row r="139" spans="1:8" ht="33" customHeight="1" x14ac:dyDescent="0.2">
      <c r="A139" s="1127">
        <v>2000</v>
      </c>
      <c r="B139" s="20" t="s">
        <v>178</v>
      </c>
      <c r="C139" s="1949" t="s">
        <v>1911</v>
      </c>
      <c r="D139" s="1126" t="s">
        <v>1912</v>
      </c>
      <c r="E139" s="1691">
        <v>2550</v>
      </c>
      <c r="F139" s="1035">
        <v>2550</v>
      </c>
      <c r="G139" s="839"/>
      <c r="H139" s="12"/>
    </row>
    <row r="140" spans="1:8" ht="32.25" customHeight="1" x14ac:dyDescent="0.2">
      <c r="A140" s="1797">
        <v>0</v>
      </c>
      <c r="B140" s="20" t="s">
        <v>178</v>
      </c>
      <c r="C140" s="1949" t="s">
        <v>1913</v>
      </c>
      <c r="D140" s="1126" t="s">
        <v>1914</v>
      </c>
      <c r="E140" s="1802"/>
      <c r="F140" s="685">
        <v>0</v>
      </c>
      <c r="G140" s="149"/>
      <c r="H140" s="12"/>
    </row>
    <row r="141" spans="1:8" ht="22.5" x14ac:dyDescent="0.2">
      <c r="A141" s="1131">
        <v>4144</v>
      </c>
      <c r="B141" s="20" t="s">
        <v>178</v>
      </c>
      <c r="C141" s="1949" t="s">
        <v>1915</v>
      </c>
      <c r="D141" s="1126" t="s">
        <v>1916</v>
      </c>
      <c r="E141" s="1796">
        <v>2489.67</v>
      </c>
      <c r="F141" s="1035">
        <v>2489.67</v>
      </c>
      <c r="G141" s="839"/>
      <c r="H141" s="12"/>
    </row>
    <row r="142" spans="1:8" ht="22.5" x14ac:dyDescent="0.2">
      <c r="A142" s="1797">
        <v>0</v>
      </c>
      <c r="B142" s="150" t="s">
        <v>178</v>
      </c>
      <c r="C142" s="1958" t="s">
        <v>1915</v>
      </c>
      <c r="D142" s="1814" t="s">
        <v>1917</v>
      </c>
      <c r="E142" s="1815"/>
      <c r="F142" s="685">
        <v>0</v>
      </c>
      <c r="G142" s="1809"/>
      <c r="H142" s="12"/>
    </row>
    <row r="143" spans="1:8" ht="33.75" x14ac:dyDescent="0.2">
      <c r="A143" s="1131">
        <v>12480</v>
      </c>
      <c r="B143" s="20" t="s">
        <v>178</v>
      </c>
      <c r="C143" s="1949" t="s">
        <v>1918</v>
      </c>
      <c r="D143" s="32" t="s">
        <v>1919</v>
      </c>
      <c r="E143" s="1796">
        <v>200</v>
      </c>
      <c r="F143" s="1035">
        <v>200</v>
      </c>
      <c r="G143" s="1473"/>
      <c r="H143" s="12"/>
    </row>
    <row r="144" spans="1:8" ht="33.75" x14ac:dyDescent="0.2">
      <c r="A144" s="684">
        <v>0</v>
      </c>
      <c r="B144" s="20" t="s">
        <v>178</v>
      </c>
      <c r="C144" s="1949" t="s">
        <v>1918</v>
      </c>
      <c r="D144" s="32" t="s">
        <v>1920</v>
      </c>
      <c r="E144" s="1796"/>
      <c r="F144" s="685">
        <v>0</v>
      </c>
      <c r="G144" s="1517"/>
      <c r="H144" s="12"/>
    </row>
    <row r="145" spans="1:8" ht="22.5" x14ac:dyDescent="0.2">
      <c r="A145" s="1127">
        <v>2700</v>
      </c>
      <c r="B145" s="20" t="s">
        <v>178</v>
      </c>
      <c r="C145" s="1949" t="s">
        <v>1921</v>
      </c>
      <c r="D145" s="32" t="s">
        <v>1922</v>
      </c>
      <c r="E145" s="1691"/>
      <c r="F145" s="1035">
        <v>0</v>
      </c>
      <c r="G145" s="1473"/>
      <c r="H145" s="12"/>
    </row>
    <row r="146" spans="1:8" ht="31.5" customHeight="1" x14ac:dyDescent="0.2">
      <c r="A146" s="1797">
        <v>0</v>
      </c>
      <c r="B146" s="20" t="s">
        <v>178</v>
      </c>
      <c r="C146" s="1949" t="s">
        <v>1921</v>
      </c>
      <c r="D146" s="32" t="s">
        <v>1923</v>
      </c>
      <c r="E146" s="1802"/>
      <c r="F146" s="685">
        <v>0</v>
      </c>
      <c r="G146" s="1809"/>
      <c r="H146" s="12"/>
    </row>
    <row r="147" spans="1:8" ht="22.5" x14ac:dyDescent="0.2">
      <c r="A147" s="1135">
        <v>210</v>
      </c>
      <c r="B147" s="20" t="s">
        <v>178</v>
      </c>
      <c r="C147" s="1949" t="s">
        <v>1924</v>
      </c>
      <c r="D147" s="32" t="s">
        <v>1925</v>
      </c>
      <c r="E147" s="1803"/>
      <c r="F147" s="1035">
        <v>0</v>
      </c>
      <c r="G147" s="1473"/>
      <c r="H147" s="12"/>
    </row>
    <row r="148" spans="1:8" ht="22.5" x14ac:dyDescent="0.2">
      <c r="A148" s="684">
        <v>1890</v>
      </c>
      <c r="B148" s="20" t="s">
        <v>178</v>
      </c>
      <c r="C148" s="1949" t="s">
        <v>1924</v>
      </c>
      <c r="D148" s="848" t="s">
        <v>1926</v>
      </c>
      <c r="E148" s="1795"/>
      <c r="F148" s="685">
        <v>0</v>
      </c>
      <c r="G148" s="1472"/>
      <c r="H148" s="12"/>
    </row>
    <row r="149" spans="1:8" ht="22.5" x14ac:dyDescent="0.2">
      <c r="A149" s="1127">
        <v>95000</v>
      </c>
      <c r="B149" s="1470" t="s">
        <v>178</v>
      </c>
      <c r="C149" s="1963" t="s">
        <v>1927</v>
      </c>
      <c r="D149" s="1806" t="s">
        <v>1928</v>
      </c>
      <c r="E149" s="1805">
        <v>0</v>
      </c>
      <c r="F149" s="1035">
        <v>0</v>
      </c>
      <c r="G149" s="1810"/>
      <c r="H149" s="12"/>
    </row>
    <row r="150" spans="1:8" ht="22.5" x14ac:dyDescent="0.2">
      <c r="A150" s="1127">
        <v>0</v>
      </c>
      <c r="B150" s="20" t="s">
        <v>178</v>
      </c>
      <c r="C150" s="1949" t="s">
        <v>1929</v>
      </c>
      <c r="D150" s="139" t="s">
        <v>1626</v>
      </c>
      <c r="E150" s="1807">
        <v>25000</v>
      </c>
      <c r="F150" s="1035">
        <v>25000</v>
      </c>
      <c r="G150" s="582"/>
      <c r="H150" s="12"/>
    </row>
    <row r="151" spans="1:8" ht="23.25" thickBot="1" x14ac:dyDescent="0.25">
      <c r="A151" s="1955">
        <v>0</v>
      </c>
      <c r="B151" s="849" t="s">
        <v>178</v>
      </c>
      <c r="C151" s="1956" t="s">
        <v>1929</v>
      </c>
      <c r="D151" s="844" t="s">
        <v>1627</v>
      </c>
      <c r="E151" s="1808"/>
      <c r="F151" s="1957">
        <v>0</v>
      </c>
      <c r="G151" s="587"/>
      <c r="H151" s="12"/>
    </row>
    <row r="152" spans="1:8" x14ac:dyDescent="0.2">
      <c r="B152" s="938"/>
      <c r="C152" s="147"/>
      <c r="D152" s="1137"/>
      <c r="E152" s="741"/>
      <c r="F152" s="741"/>
      <c r="G152" s="741"/>
      <c r="H152" s="145"/>
    </row>
    <row r="153" spans="1:8" x14ac:dyDescent="0.2">
      <c r="D153" s="500"/>
    </row>
  </sheetData>
  <mergeCells count="49">
    <mergeCell ref="A54:A55"/>
    <mergeCell ref="B54:B55"/>
    <mergeCell ref="A88:A89"/>
    <mergeCell ref="B88:B89"/>
    <mergeCell ref="C88:C89"/>
    <mergeCell ref="A122:A123"/>
    <mergeCell ref="B122:B123"/>
    <mergeCell ref="C122:C123"/>
    <mergeCell ref="D122:D123"/>
    <mergeCell ref="E122:E123"/>
    <mergeCell ref="G54:G55"/>
    <mergeCell ref="G88:G89"/>
    <mergeCell ref="E88:E89"/>
    <mergeCell ref="B17:B18"/>
    <mergeCell ref="F122:F123"/>
    <mergeCell ref="G38:G39"/>
    <mergeCell ref="C54:C55"/>
    <mergeCell ref="G122:G123"/>
    <mergeCell ref="D54:D55"/>
    <mergeCell ref="E54:E55"/>
    <mergeCell ref="F38:F39"/>
    <mergeCell ref="F54:F55"/>
    <mergeCell ref="D88:D89"/>
    <mergeCell ref="F88:F89"/>
    <mergeCell ref="G17:G18"/>
    <mergeCell ref="F29:F30"/>
    <mergeCell ref="A38:A39"/>
    <mergeCell ref="B38:B39"/>
    <mergeCell ref="C38:C39"/>
    <mergeCell ref="D38:D39"/>
    <mergeCell ref="E38:E39"/>
    <mergeCell ref="G29:G30"/>
    <mergeCell ref="A17:A18"/>
    <mergeCell ref="C17:C18"/>
    <mergeCell ref="D17:D18"/>
    <mergeCell ref="E17:E18"/>
    <mergeCell ref="F17:F18"/>
    <mergeCell ref="A29:A30"/>
    <mergeCell ref="B29:B30"/>
    <mergeCell ref="C29:C30"/>
    <mergeCell ref="D29:D30"/>
    <mergeCell ref="E29:E30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3" manualBreakCount="3">
    <brk id="52" max="6" man="1"/>
    <brk id="86" max="6" man="1"/>
    <brk id="120" max="6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zoomScaleSheetLayoutView="100" workbookViewId="0">
      <selection sqref="A1:G1"/>
    </sheetView>
  </sheetViews>
  <sheetFormatPr defaultRowHeight="11.25" x14ac:dyDescent="0.2"/>
  <cols>
    <col min="1" max="1" width="9.140625" style="12"/>
    <col min="2" max="2" width="3.5703125" style="13" customWidth="1"/>
    <col min="3" max="3" width="10" style="12" customWidth="1"/>
    <col min="4" max="4" width="47.42578125" style="6" customWidth="1"/>
    <col min="5" max="5" width="12.7109375" style="12" customWidth="1"/>
    <col min="6" max="7" width="12.28515625" style="12" customWidth="1"/>
    <col min="8" max="8" width="21.5703125" style="13" customWidth="1"/>
    <col min="9" max="9" width="9.140625" style="12"/>
    <col min="10" max="11" width="9.140625" style="741"/>
    <col min="12" max="12" width="9.140625" style="741" customWidth="1"/>
    <col min="13" max="13" width="9.140625" style="741"/>
    <col min="14" max="16384" width="9.140625" style="12"/>
  </cols>
  <sheetData>
    <row r="1" spans="1:13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1621"/>
    </row>
    <row r="2" spans="1:13" ht="12.75" customHeight="1" x14ac:dyDescent="0.2">
      <c r="F2" s="148"/>
      <c r="G2" s="148"/>
      <c r="H2" s="1542"/>
      <c r="I2" s="148"/>
    </row>
    <row r="3" spans="1:13" s="1" customFormat="1" ht="15.75" x14ac:dyDescent="0.25">
      <c r="A3" s="2573" t="s">
        <v>1246</v>
      </c>
      <c r="B3" s="2573"/>
      <c r="C3" s="2573"/>
      <c r="D3" s="2573"/>
      <c r="E3" s="2573"/>
      <c r="F3" s="2573"/>
      <c r="G3" s="2573"/>
      <c r="H3" s="1387"/>
      <c r="I3" s="1388"/>
      <c r="J3" s="2117"/>
      <c r="K3" s="2117"/>
      <c r="L3" s="2117"/>
      <c r="M3" s="2117"/>
    </row>
    <row r="4" spans="1:13" s="1" customFormat="1" ht="15.75" x14ac:dyDescent="0.25">
      <c r="B4" s="85"/>
      <c r="C4" s="85"/>
      <c r="D4" s="2181"/>
      <c r="E4" s="2248"/>
      <c r="F4" s="85"/>
      <c r="G4" s="85"/>
      <c r="H4" s="85"/>
      <c r="I4" s="1388"/>
      <c r="J4" s="2117"/>
      <c r="K4" s="2117"/>
      <c r="L4" s="2117"/>
      <c r="M4" s="2117"/>
    </row>
    <row r="5" spans="1:13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  <c r="J5" s="2215"/>
      <c r="K5" s="2215"/>
      <c r="L5" s="2215"/>
      <c r="M5" s="2215"/>
    </row>
    <row r="6" spans="1:13" s="6" customFormat="1" ht="12" thickBot="1" x14ac:dyDescent="0.25">
      <c r="B6" s="5"/>
      <c r="C6" s="5"/>
      <c r="D6" s="5"/>
      <c r="E6" s="8" t="s">
        <v>171</v>
      </c>
      <c r="F6" s="810"/>
      <c r="G6" s="55"/>
      <c r="H6" s="799"/>
      <c r="I6" s="799"/>
      <c r="J6" s="1363"/>
      <c r="K6" s="1363"/>
      <c r="L6" s="1363"/>
      <c r="M6" s="1363"/>
    </row>
    <row r="7" spans="1:13" s="10" customFormat="1" ht="12.75" customHeight="1" x14ac:dyDescent="0.2">
      <c r="B7" s="2604"/>
      <c r="C7" s="2605" t="s">
        <v>0</v>
      </c>
      <c r="D7" s="2607" t="s">
        <v>1</v>
      </c>
      <c r="E7" s="2609" t="s">
        <v>1499</v>
      </c>
      <c r="F7" s="1567"/>
      <c r="G7" s="9"/>
      <c r="H7" s="9"/>
      <c r="I7" s="9"/>
      <c r="J7" s="1568"/>
      <c r="K7" s="1568"/>
      <c r="L7" s="1568"/>
      <c r="M7" s="1568"/>
    </row>
    <row r="8" spans="1:13" s="6" customFormat="1" ht="12.75" customHeight="1" thickBot="1" x14ac:dyDescent="0.25">
      <c r="B8" s="2604"/>
      <c r="C8" s="2606"/>
      <c r="D8" s="2608"/>
      <c r="E8" s="2610"/>
      <c r="F8" s="1567"/>
      <c r="G8" s="799"/>
      <c r="H8" s="799"/>
      <c r="I8" s="799"/>
      <c r="J8" s="1363"/>
      <c r="K8" s="1363"/>
      <c r="L8" s="1363"/>
      <c r="M8" s="1363"/>
    </row>
    <row r="9" spans="1:13" s="6" customFormat="1" ht="12.75" customHeight="1" thickBot="1" x14ac:dyDescent="0.25">
      <c r="B9" s="86"/>
      <c r="C9" s="72" t="s">
        <v>2</v>
      </c>
      <c r="D9" s="65" t="s">
        <v>11</v>
      </c>
      <c r="E9" s="67">
        <f>SUM(E10:E14)</f>
        <v>304696.24</v>
      </c>
      <c r="F9" s="80"/>
      <c r="G9" s="799"/>
      <c r="H9" s="799"/>
      <c r="I9" s="799"/>
      <c r="J9" s="1363"/>
      <c r="K9" s="80"/>
      <c r="L9" s="1363"/>
      <c r="M9" s="1363"/>
    </row>
    <row r="10" spans="1:13" s="14" customFormat="1" ht="12.75" customHeight="1" x14ac:dyDescent="0.2">
      <c r="B10" s="84"/>
      <c r="C10" s="87" t="s">
        <v>834</v>
      </c>
      <c r="D10" s="2183" t="s">
        <v>835</v>
      </c>
      <c r="E10" s="588">
        <f>F21</f>
        <v>23996.960000000003</v>
      </c>
      <c r="F10" s="83"/>
      <c r="H10" s="1437"/>
      <c r="J10" s="1569"/>
      <c r="K10" s="83"/>
      <c r="L10" s="1569"/>
      <c r="M10" s="1569"/>
    </row>
    <row r="11" spans="1:13" s="14" customFormat="1" ht="12.75" customHeight="1" x14ac:dyDescent="0.2">
      <c r="B11" s="84"/>
      <c r="C11" s="88" t="s">
        <v>1247</v>
      </c>
      <c r="D11" s="2184" t="s">
        <v>1248</v>
      </c>
      <c r="E11" s="452">
        <f>F51</f>
        <v>258091.53</v>
      </c>
      <c r="F11" s="83"/>
      <c r="J11" s="1569"/>
      <c r="K11" s="83"/>
      <c r="L11" s="2213"/>
      <c r="M11" s="1569"/>
    </row>
    <row r="12" spans="1:13" s="14" customFormat="1" ht="12.75" customHeight="1" x14ac:dyDescent="0.2">
      <c r="B12" s="84"/>
      <c r="C12" s="962" t="s">
        <v>4</v>
      </c>
      <c r="D12" s="2184" t="s">
        <v>9</v>
      </c>
      <c r="E12" s="167">
        <f>F96</f>
        <v>12400</v>
      </c>
      <c r="F12" s="1558"/>
      <c r="J12" s="1569"/>
      <c r="K12" s="1558"/>
      <c r="L12" s="2214"/>
      <c r="M12" s="1569"/>
    </row>
    <row r="13" spans="1:13" s="14" customFormat="1" ht="12.75" customHeight="1" x14ac:dyDescent="0.2">
      <c r="B13" s="84"/>
      <c r="C13" s="90" t="s">
        <v>6</v>
      </c>
      <c r="D13" s="2185" t="s">
        <v>12</v>
      </c>
      <c r="E13" s="454">
        <f>F110</f>
        <v>4000</v>
      </c>
      <c r="F13" s="1548"/>
      <c r="J13" s="1569"/>
      <c r="K13" s="1548"/>
      <c r="L13" s="2214"/>
      <c r="M13" s="1569"/>
    </row>
    <row r="14" spans="1:13" s="14" customFormat="1" ht="12.75" customHeight="1" thickBot="1" x14ac:dyDescent="0.25">
      <c r="B14" s="84"/>
      <c r="C14" s="91" t="s">
        <v>1249</v>
      </c>
      <c r="D14" s="2186" t="s">
        <v>1250</v>
      </c>
      <c r="E14" s="854">
        <f>F122</f>
        <v>6207.75</v>
      </c>
      <c r="F14" s="1548"/>
      <c r="J14" s="1569"/>
      <c r="K14" s="1548"/>
      <c r="L14" s="2213"/>
      <c r="M14" s="1569"/>
    </row>
    <row r="15" spans="1:13" s="1" customFormat="1" ht="12.75" customHeight="1" x14ac:dyDescent="0.25">
      <c r="B15" s="3"/>
      <c r="C15" s="2"/>
      <c r="D15" s="2187"/>
      <c r="E15" s="2252"/>
      <c r="F15" s="1539"/>
      <c r="G15" s="1818"/>
      <c r="H15" s="1388"/>
      <c r="I15" s="1388"/>
      <c r="J15" s="2117"/>
      <c r="K15" s="2117"/>
      <c r="L15" s="1411"/>
      <c r="M15" s="2117"/>
    </row>
    <row r="16" spans="1:13" ht="12.75" customHeight="1" x14ac:dyDescent="0.2"/>
    <row r="17" spans="1:13" ht="17.25" customHeight="1" x14ac:dyDescent="0.2">
      <c r="B17" s="2759" t="s">
        <v>1487</v>
      </c>
      <c r="C17" s="2759"/>
      <c r="D17" s="2759"/>
      <c r="E17" s="2759"/>
      <c r="F17" s="2759"/>
      <c r="G17" s="2759"/>
      <c r="H17" s="73"/>
    </row>
    <row r="18" spans="1:13" ht="12.75" customHeight="1" thickBot="1" x14ac:dyDescent="0.25">
      <c r="B18" s="5"/>
      <c r="C18" s="5"/>
      <c r="D18" s="5"/>
      <c r="E18" s="8"/>
      <c r="F18" s="8"/>
      <c r="G18" s="8" t="s">
        <v>171</v>
      </c>
      <c r="H18" s="11"/>
    </row>
    <row r="19" spans="1:13" ht="12.75" customHeight="1" x14ac:dyDescent="0.2">
      <c r="A19" s="2613" t="s">
        <v>1554</v>
      </c>
      <c r="B19" s="2605" t="s">
        <v>177</v>
      </c>
      <c r="C19" s="2615" t="s">
        <v>1251</v>
      </c>
      <c r="D19" s="2617" t="s">
        <v>839</v>
      </c>
      <c r="E19" s="2619" t="s">
        <v>1641</v>
      </c>
      <c r="F19" s="2609" t="s">
        <v>1498</v>
      </c>
      <c r="G19" s="2611" t="s">
        <v>192</v>
      </c>
      <c r="H19" s="12"/>
    </row>
    <row r="20" spans="1:13" ht="19.5" customHeight="1" thickBot="1" x14ac:dyDescent="0.25">
      <c r="A20" s="2614"/>
      <c r="B20" s="2606"/>
      <c r="C20" s="2616"/>
      <c r="D20" s="2618"/>
      <c r="E20" s="2620"/>
      <c r="F20" s="2610"/>
      <c r="G20" s="2612"/>
      <c r="H20" s="12"/>
    </row>
    <row r="21" spans="1:13" ht="12.75" customHeight="1" thickBot="1" x14ac:dyDescent="0.25">
      <c r="A21" s="1138">
        <f>A22+A33</f>
        <v>22911.82</v>
      </c>
      <c r="B21" s="811" t="s">
        <v>178</v>
      </c>
      <c r="C21" s="812" t="s">
        <v>175</v>
      </c>
      <c r="D21" s="65" t="s">
        <v>180</v>
      </c>
      <c r="E21" s="1138">
        <f>E22+E33</f>
        <v>23996.960000000003</v>
      </c>
      <c r="F21" s="1138">
        <f>F22+F33</f>
        <v>23996.960000000003</v>
      </c>
      <c r="G21" s="64" t="s">
        <v>173</v>
      </c>
      <c r="H21" s="12"/>
    </row>
    <row r="22" spans="1:13" ht="12.75" customHeight="1" x14ac:dyDescent="0.2">
      <c r="A22" s="502">
        <f>SUM(A23:A32)</f>
        <v>20509.82</v>
      </c>
      <c r="B22" s="669" t="s">
        <v>170</v>
      </c>
      <c r="C22" s="815" t="s">
        <v>1252</v>
      </c>
      <c r="D22" s="2372" t="s">
        <v>1253</v>
      </c>
      <c r="E22" s="1622">
        <f>SUM(E23:E32)</f>
        <v>21389.960000000003</v>
      </c>
      <c r="F22" s="503">
        <f>SUM(F23:F32)</f>
        <v>21389.960000000003</v>
      </c>
      <c r="G22" s="1139" t="s">
        <v>173</v>
      </c>
      <c r="H22" s="12"/>
    </row>
    <row r="23" spans="1:13" ht="12.75" customHeight="1" x14ac:dyDescent="0.2">
      <c r="A23" s="734">
        <v>12261.2</v>
      </c>
      <c r="B23" s="1140" t="s">
        <v>190</v>
      </c>
      <c r="C23" s="1141" t="s">
        <v>1254</v>
      </c>
      <c r="D23" s="1207" t="s">
        <v>1255</v>
      </c>
      <c r="E23" s="1740">
        <v>12874.26</v>
      </c>
      <c r="F23" s="735">
        <v>12874.26</v>
      </c>
      <c r="G23" s="51"/>
      <c r="H23" s="12"/>
    </row>
    <row r="24" spans="1:13" ht="12.75" customHeight="1" x14ac:dyDescent="0.2">
      <c r="A24" s="734">
        <v>2548.3200000000002</v>
      </c>
      <c r="B24" s="1140" t="s">
        <v>190</v>
      </c>
      <c r="C24" s="1141" t="s">
        <v>1256</v>
      </c>
      <c r="D24" s="1207" t="s">
        <v>1257</v>
      </c>
      <c r="E24" s="1740">
        <v>2548.3200000000002</v>
      </c>
      <c r="F24" s="735">
        <v>2548.3200000000002</v>
      </c>
      <c r="G24" s="51"/>
      <c r="H24" s="12"/>
    </row>
    <row r="25" spans="1:13" ht="12.75" customHeight="1" x14ac:dyDescent="0.2">
      <c r="A25" s="734">
        <v>1635</v>
      </c>
      <c r="B25" s="1140" t="s">
        <v>190</v>
      </c>
      <c r="C25" s="1141" t="s">
        <v>1258</v>
      </c>
      <c r="D25" s="1207" t="s">
        <v>1259</v>
      </c>
      <c r="E25" s="1740">
        <v>1716.75</v>
      </c>
      <c r="F25" s="735">
        <v>1716.75</v>
      </c>
      <c r="G25" s="51"/>
      <c r="H25" s="12"/>
    </row>
    <row r="26" spans="1:13" ht="22.5" x14ac:dyDescent="0.2">
      <c r="A26" s="734">
        <v>981</v>
      </c>
      <c r="B26" s="1140" t="s">
        <v>190</v>
      </c>
      <c r="C26" s="1141" t="s">
        <v>1260</v>
      </c>
      <c r="D26" s="1207" t="s">
        <v>1261</v>
      </c>
      <c r="E26" s="1740">
        <v>1030.05</v>
      </c>
      <c r="F26" s="735">
        <v>1030.05</v>
      </c>
      <c r="G26" s="51"/>
      <c r="H26" s="12"/>
    </row>
    <row r="27" spans="1:13" ht="12.75" customHeight="1" x14ac:dyDescent="0.2">
      <c r="A27" s="734">
        <v>109</v>
      </c>
      <c r="B27" s="1140" t="s">
        <v>190</v>
      </c>
      <c r="C27" s="1141" t="s">
        <v>1262</v>
      </c>
      <c r="D27" s="1207" t="s">
        <v>1263</v>
      </c>
      <c r="E27" s="1740">
        <v>114.45</v>
      </c>
      <c r="F27" s="735">
        <v>114.45</v>
      </c>
      <c r="G27" s="51"/>
      <c r="H27" s="12"/>
    </row>
    <row r="28" spans="1:13" s="1143" customFormat="1" ht="22.5" x14ac:dyDescent="0.2">
      <c r="A28" s="174">
        <v>54</v>
      </c>
      <c r="B28" s="498" t="s">
        <v>190</v>
      </c>
      <c r="C28" s="1206" t="s">
        <v>1264</v>
      </c>
      <c r="D28" s="1207" t="s">
        <v>1351</v>
      </c>
      <c r="E28" s="1627">
        <v>54</v>
      </c>
      <c r="F28" s="175">
        <v>54</v>
      </c>
      <c r="G28" s="1142"/>
      <c r="J28" s="2216"/>
      <c r="K28" s="2216"/>
      <c r="L28" s="2216"/>
      <c r="M28" s="2216"/>
    </row>
    <row r="29" spans="1:13" ht="12.75" customHeight="1" x14ac:dyDescent="0.2">
      <c r="A29" s="734">
        <v>5</v>
      </c>
      <c r="B29" s="1140" t="s">
        <v>190</v>
      </c>
      <c r="C29" s="1141" t="s">
        <v>1265</v>
      </c>
      <c r="D29" s="1207" t="s">
        <v>1266</v>
      </c>
      <c r="E29" s="1740">
        <v>5</v>
      </c>
      <c r="F29" s="735">
        <v>5</v>
      </c>
      <c r="G29" s="51"/>
      <c r="H29" s="12"/>
    </row>
    <row r="30" spans="1:13" ht="12.75" customHeight="1" x14ac:dyDescent="0.2">
      <c r="A30" s="734">
        <v>2398</v>
      </c>
      <c r="B30" s="1140" t="s">
        <v>190</v>
      </c>
      <c r="C30" s="1141" t="s">
        <v>1267</v>
      </c>
      <c r="D30" s="1207" t="s">
        <v>1268</v>
      </c>
      <c r="E30" s="1740">
        <v>2506.6</v>
      </c>
      <c r="F30" s="735">
        <v>2506.6</v>
      </c>
      <c r="G30" s="51"/>
      <c r="H30" s="12"/>
    </row>
    <row r="31" spans="1:13" ht="12.75" customHeight="1" x14ac:dyDescent="0.2">
      <c r="A31" s="734">
        <v>444.6</v>
      </c>
      <c r="B31" s="1140" t="s">
        <v>190</v>
      </c>
      <c r="C31" s="1141" t="s">
        <v>1269</v>
      </c>
      <c r="D31" s="1207" t="s">
        <v>1270</v>
      </c>
      <c r="E31" s="1740">
        <v>466.83</v>
      </c>
      <c r="F31" s="735">
        <v>466.83</v>
      </c>
      <c r="G31" s="51"/>
      <c r="H31" s="12"/>
    </row>
    <row r="32" spans="1:13" ht="12.75" customHeight="1" x14ac:dyDescent="0.2">
      <c r="A32" s="766">
        <v>73.7</v>
      </c>
      <c r="B32" s="1055" t="s">
        <v>190</v>
      </c>
      <c r="C32" s="1056" t="s">
        <v>1271</v>
      </c>
      <c r="D32" s="673" t="s">
        <v>1272</v>
      </c>
      <c r="E32" s="1749">
        <v>73.7</v>
      </c>
      <c r="F32" s="767">
        <v>73.7</v>
      </c>
      <c r="G32" s="51"/>
      <c r="H32" s="12"/>
    </row>
    <row r="33" spans="1:8" ht="12.75" customHeight="1" x14ac:dyDescent="0.2">
      <c r="A33" s="731">
        <f>SUM(A34:A44)</f>
        <v>2402</v>
      </c>
      <c r="B33" s="1144" t="s">
        <v>170</v>
      </c>
      <c r="C33" s="1145" t="s">
        <v>1252</v>
      </c>
      <c r="D33" s="2373" t="s">
        <v>1273</v>
      </c>
      <c r="E33" s="1739">
        <f>SUM(E34:E44)</f>
        <v>2607</v>
      </c>
      <c r="F33" s="732">
        <f>SUM(F34:F44)</f>
        <v>2607</v>
      </c>
      <c r="G33" s="1146" t="s">
        <v>173</v>
      </c>
      <c r="H33" s="12"/>
    </row>
    <row r="34" spans="1:8" ht="12.75" customHeight="1" x14ac:dyDescent="0.2">
      <c r="A34" s="766">
        <v>140</v>
      </c>
      <c r="B34" s="1147" t="s">
        <v>1274</v>
      </c>
      <c r="C34" s="1056" t="s">
        <v>1275</v>
      </c>
      <c r="D34" s="477" t="s">
        <v>1276</v>
      </c>
      <c r="E34" s="1749">
        <f>120+20</f>
        <v>140</v>
      </c>
      <c r="F34" s="767">
        <f>120+20</f>
        <v>140</v>
      </c>
      <c r="G34" s="51"/>
      <c r="H34" s="12"/>
    </row>
    <row r="35" spans="1:8" ht="12.75" customHeight="1" x14ac:dyDescent="0.2">
      <c r="A35" s="766">
        <v>100</v>
      </c>
      <c r="B35" s="1147" t="s">
        <v>1274</v>
      </c>
      <c r="C35" s="1056" t="s">
        <v>1275</v>
      </c>
      <c r="D35" s="477" t="s">
        <v>1277</v>
      </c>
      <c r="E35" s="1749">
        <v>300</v>
      </c>
      <c r="F35" s="767">
        <v>300</v>
      </c>
      <c r="G35" s="51"/>
      <c r="H35" s="12"/>
    </row>
    <row r="36" spans="1:8" ht="12.75" customHeight="1" x14ac:dyDescent="0.2">
      <c r="A36" s="766">
        <v>180</v>
      </c>
      <c r="B36" s="1147" t="s">
        <v>1274</v>
      </c>
      <c r="C36" s="1056" t="s">
        <v>1275</v>
      </c>
      <c r="D36" s="477" t="s">
        <v>1278</v>
      </c>
      <c r="E36" s="1749">
        <f>6+174</f>
        <v>180</v>
      </c>
      <c r="F36" s="767">
        <f>6+174</f>
        <v>180</v>
      </c>
      <c r="G36" s="51"/>
      <c r="H36" s="12"/>
    </row>
    <row r="37" spans="1:8" ht="12.75" customHeight="1" x14ac:dyDescent="0.2">
      <c r="A37" s="766">
        <v>650</v>
      </c>
      <c r="B37" s="1147" t="s">
        <v>1274</v>
      </c>
      <c r="C37" s="1056" t="s">
        <v>1275</v>
      </c>
      <c r="D37" s="477" t="s">
        <v>1279</v>
      </c>
      <c r="E37" s="1749">
        <v>650</v>
      </c>
      <c r="F37" s="767">
        <v>650</v>
      </c>
      <c r="G37" s="51"/>
      <c r="H37" s="12"/>
    </row>
    <row r="38" spans="1:8" ht="12.75" customHeight="1" x14ac:dyDescent="0.2">
      <c r="A38" s="766">
        <v>200</v>
      </c>
      <c r="B38" s="1147" t="s">
        <v>1274</v>
      </c>
      <c r="C38" s="1056" t="s">
        <v>1275</v>
      </c>
      <c r="D38" s="477" t="s">
        <v>1280</v>
      </c>
      <c r="E38" s="1749">
        <v>200</v>
      </c>
      <c r="F38" s="767">
        <v>200</v>
      </c>
      <c r="G38" s="51"/>
      <c r="H38" s="12"/>
    </row>
    <row r="39" spans="1:8" ht="12.75" customHeight="1" x14ac:dyDescent="0.2">
      <c r="A39" s="766">
        <v>220</v>
      </c>
      <c r="B39" s="1147" t="s">
        <v>1274</v>
      </c>
      <c r="C39" s="1056" t="s">
        <v>1275</v>
      </c>
      <c r="D39" s="477" t="s">
        <v>1281</v>
      </c>
      <c r="E39" s="1749">
        <v>220</v>
      </c>
      <c r="F39" s="767">
        <v>220</v>
      </c>
      <c r="G39" s="51"/>
      <c r="H39" s="12"/>
    </row>
    <row r="40" spans="1:8" ht="12.75" customHeight="1" x14ac:dyDescent="0.2">
      <c r="A40" s="766">
        <v>100</v>
      </c>
      <c r="B40" s="1147" t="s">
        <v>1274</v>
      </c>
      <c r="C40" s="1056" t="s">
        <v>1275</v>
      </c>
      <c r="D40" s="477" t="s">
        <v>1282</v>
      </c>
      <c r="E40" s="1749">
        <f>11+89</f>
        <v>100</v>
      </c>
      <c r="F40" s="767">
        <f>11+89</f>
        <v>100</v>
      </c>
      <c r="G40" s="51"/>
      <c r="H40" s="12"/>
    </row>
    <row r="41" spans="1:8" ht="12.75" customHeight="1" x14ac:dyDescent="0.2">
      <c r="A41" s="766">
        <v>400</v>
      </c>
      <c r="B41" s="1147" t="s">
        <v>1274</v>
      </c>
      <c r="C41" s="1056" t="s">
        <v>1275</v>
      </c>
      <c r="D41" s="477" t="s">
        <v>1283</v>
      </c>
      <c r="E41" s="1749">
        <v>400</v>
      </c>
      <c r="F41" s="767">
        <v>400</v>
      </c>
      <c r="G41" s="51"/>
      <c r="H41" s="12"/>
    </row>
    <row r="42" spans="1:8" ht="12.75" customHeight="1" x14ac:dyDescent="0.2">
      <c r="A42" s="766">
        <v>300</v>
      </c>
      <c r="B42" s="1147" t="s">
        <v>1274</v>
      </c>
      <c r="C42" s="1056" t="s">
        <v>1275</v>
      </c>
      <c r="D42" s="477" t="s">
        <v>1284</v>
      </c>
      <c r="E42" s="1749">
        <v>300</v>
      </c>
      <c r="F42" s="767">
        <v>300</v>
      </c>
      <c r="G42" s="51"/>
      <c r="H42" s="12"/>
    </row>
    <row r="43" spans="1:8" ht="12.75" customHeight="1" x14ac:dyDescent="0.2">
      <c r="A43" s="766">
        <v>32</v>
      </c>
      <c r="B43" s="1147" t="s">
        <v>1274</v>
      </c>
      <c r="C43" s="1056" t="s">
        <v>1275</v>
      </c>
      <c r="D43" s="477" t="s">
        <v>1285</v>
      </c>
      <c r="E43" s="1749">
        <f>5+22+10</f>
        <v>37</v>
      </c>
      <c r="F43" s="767">
        <f>5+22+10</f>
        <v>37</v>
      </c>
      <c r="G43" s="51"/>
      <c r="H43" s="12"/>
    </row>
    <row r="44" spans="1:8" ht="12.75" customHeight="1" thickBot="1" x14ac:dyDescent="0.25">
      <c r="A44" s="737">
        <v>80</v>
      </c>
      <c r="B44" s="1365" t="s">
        <v>1274</v>
      </c>
      <c r="C44" s="819" t="s">
        <v>1286</v>
      </c>
      <c r="D44" s="2198" t="s">
        <v>1287</v>
      </c>
      <c r="E44" s="1741">
        <v>80</v>
      </c>
      <c r="F44" s="738">
        <v>80</v>
      </c>
      <c r="G44" s="76"/>
      <c r="H44" s="147"/>
    </row>
    <row r="45" spans="1:8" x14ac:dyDescent="0.2">
      <c r="B45" s="1368"/>
      <c r="C45" s="1367"/>
      <c r="D45" s="2374"/>
      <c r="E45" s="1367"/>
      <c r="F45" s="1367"/>
      <c r="G45" s="1367"/>
      <c r="H45" s="145"/>
    </row>
    <row r="46" spans="1:8" x14ac:dyDescent="0.2">
      <c r="B46" s="1366"/>
      <c r="C46" s="1366"/>
      <c r="D46" s="906"/>
      <c r="E46" s="1366"/>
      <c r="F46" s="1366"/>
      <c r="G46" s="1366"/>
      <c r="H46" s="1366"/>
    </row>
    <row r="47" spans="1:8" ht="15.75" customHeight="1" x14ac:dyDescent="0.2">
      <c r="B47" s="2759" t="s">
        <v>1488</v>
      </c>
      <c r="C47" s="2759"/>
      <c r="D47" s="2759"/>
      <c r="E47" s="2759"/>
      <c r="F47" s="2759"/>
      <c r="G47" s="2759"/>
      <c r="H47" s="73"/>
    </row>
    <row r="48" spans="1:8" ht="12" thickBot="1" x14ac:dyDescent="0.25">
      <c r="B48" s="5"/>
      <c r="C48" s="5"/>
      <c r="D48" s="5"/>
      <c r="E48" s="8"/>
      <c r="F48" s="8"/>
      <c r="G48" s="8" t="s">
        <v>171</v>
      </c>
      <c r="H48" s="11"/>
    </row>
    <row r="49" spans="1:9" ht="11.25" customHeight="1" x14ac:dyDescent="0.2">
      <c r="A49" s="2613" t="s">
        <v>1554</v>
      </c>
      <c r="B49" s="2605" t="s">
        <v>177</v>
      </c>
      <c r="C49" s="2615" t="s">
        <v>1288</v>
      </c>
      <c r="D49" s="2607" t="s">
        <v>1289</v>
      </c>
      <c r="E49" s="2619" t="s">
        <v>1641</v>
      </c>
      <c r="F49" s="2609" t="s">
        <v>1498</v>
      </c>
      <c r="G49" s="2621" t="s">
        <v>192</v>
      </c>
      <c r="H49" s="12"/>
    </row>
    <row r="50" spans="1:9" ht="17.25" customHeight="1" thickBot="1" x14ac:dyDescent="0.25">
      <c r="A50" s="2614"/>
      <c r="B50" s="2606"/>
      <c r="C50" s="2616"/>
      <c r="D50" s="2608"/>
      <c r="E50" s="2620"/>
      <c r="F50" s="2610"/>
      <c r="G50" s="2622"/>
      <c r="H50" s="12"/>
    </row>
    <row r="51" spans="1:9" ht="12" thickBot="1" x14ac:dyDescent="0.25">
      <c r="A51" s="873">
        <f>SUM(A52+A58+A83)</f>
        <v>248521.85</v>
      </c>
      <c r="B51" s="1148" t="s">
        <v>174</v>
      </c>
      <c r="C51" s="1149" t="s">
        <v>175</v>
      </c>
      <c r="D51" s="870" t="s">
        <v>1290</v>
      </c>
      <c r="E51" s="873">
        <f>E52+E58+E83</f>
        <v>258091.53</v>
      </c>
      <c r="F51" s="873">
        <f>F52+F58+F83</f>
        <v>258091.53</v>
      </c>
      <c r="G51" s="723" t="s">
        <v>173</v>
      </c>
      <c r="H51" s="131"/>
    </row>
    <row r="52" spans="1:9" x14ac:dyDescent="0.2">
      <c r="A52" s="773">
        <f>SUM(A53:A57)</f>
        <v>204527.6</v>
      </c>
      <c r="B52" s="1150" t="s">
        <v>179</v>
      </c>
      <c r="C52" s="815" t="s">
        <v>173</v>
      </c>
      <c r="D52" s="2366" t="s">
        <v>1291</v>
      </c>
      <c r="E52" s="1614">
        <f>SUM(E53:E57)</f>
        <v>212751.78</v>
      </c>
      <c r="F52" s="816">
        <f>SUM(F53:F57)</f>
        <v>212751.78</v>
      </c>
      <c r="G52" s="817" t="s">
        <v>173</v>
      </c>
      <c r="H52" s="12"/>
    </row>
    <row r="53" spans="1:9" x14ac:dyDescent="0.2">
      <c r="A53" s="775">
        <v>150223.17000000001</v>
      </c>
      <c r="B53" s="1151" t="s">
        <v>190</v>
      </c>
      <c r="C53" s="1056" t="s">
        <v>1292</v>
      </c>
      <c r="D53" s="32" t="s">
        <v>1293</v>
      </c>
      <c r="E53" s="1833">
        <f>156419.24</f>
        <v>156419.24</v>
      </c>
      <c r="F53" s="1105">
        <v>156419.24</v>
      </c>
      <c r="G53" s="51"/>
      <c r="H53" s="12"/>
      <c r="I53" s="131"/>
    </row>
    <row r="54" spans="1:9" x14ac:dyDescent="0.2">
      <c r="A54" s="775">
        <v>300</v>
      </c>
      <c r="B54" s="1151" t="s">
        <v>190</v>
      </c>
      <c r="C54" s="1056" t="s">
        <v>1292</v>
      </c>
      <c r="D54" s="32" t="s">
        <v>1294</v>
      </c>
      <c r="E54" s="1834">
        <v>300</v>
      </c>
      <c r="F54" s="1105">
        <v>300</v>
      </c>
      <c r="G54" s="51"/>
      <c r="H54" s="131"/>
    </row>
    <row r="55" spans="1:9" x14ac:dyDescent="0.2">
      <c r="A55" s="775">
        <v>1450</v>
      </c>
      <c r="B55" s="1151" t="s">
        <v>190</v>
      </c>
      <c r="C55" s="1056" t="s">
        <v>1292</v>
      </c>
      <c r="D55" s="32" t="s">
        <v>1295</v>
      </c>
      <c r="E55" s="1834">
        <v>1450</v>
      </c>
      <c r="F55" s="1105">
        <v>1450</v>
      </c>
      <c r="G55" s="51"/>
      <c r="H55" s="12"/>
    </row>
    <row r="56" spans="1:9" x14ac:dyDescent="0.2">
      <c r="A56" s="775">
        <v>650</v>
      </c>
      <c r="B56" s="1151" t="s">
        <v>190</v>
      </c>
      <c r="C56" s="1056" t="s">
        <v>1292</v>
      </c>
      <c r="D56" s="32" t="s">
        <v>1296</v>
      </c>
      <c r="E56" s="1834">
        <f>650</f>
        <v>650</v>
      </c>
      <c r="F56" s="1105">
        <v>650</v>
      </c>
      <c r="G56" s="51"/>
      <c r="H56" s="12"/>
    </row>
    <row r="57" spans="1:9" x14ac:dyDescent="0.2">
      <c r="A57" s="775">
        <v>51904.43</v>
      </c>
      <c r="B57" s="1151" t="s">
        <v>190</v>
      </c>
      <c r="C57" s="1056" t="s">
        <v>1292</v>
      </c>
      <c r="D57" s="848" t="s">
        <v>1297</v>
      </c>
      <c r="E57" s="1834">
        <f>53932.54</f>
        <v>53932.54</v>
      </c>
      <c r="F57" s="1105">
        <v>53932.54</v>
      </c>
      <c r="G57" s="51"/>
      <c r="H57" s="12"/>
    </row>
    <row r="58" spans="1:9" x14ac:dyDescent="0.2">
      <c r="A58" s="776">
        <f>SUM(A59:A82)</f>
        <v>41194.25</v>
      </c>
      <c r="B58" s="1152" t="s">
        <v>179</v>
      </c>
      <c r="C58" s="1145" t="s">
        <v>173</v>
      </c>
      <c r="D58" s="2375" t="s">
        <v>1298</v>
      </c>
      <c r="E58" s="1819">
        <f>SUM(E59:E82)</f>
        <v>42839.75</v>
      </c>
      <c r="F58" s="1153">
        <f>SUM(F59:F82)</f>
        <v>42839.75</v>
      </c>
      <c r="G58" s="1154" t="s">
        <v>173</v>
      </c>
      <c r="H58" s="131"/>
    </row>
    <row r="59" spans="1:9" x14ac:dyDescent="0.2">
      <c r="A59" s="775">
        <v>100</v>
      </c>
      <c r="B59" s="561" t="s">
        <v>190</v>
      </c>
      <c r="C59" s="1056" t="s">
        <v>1292</v>
      </c>
      <c r="D59" s="32" t="s">
        <v>1299</v>
      </c>
      <c r="E59" s="1789">
        <f>90+10</f>
        <v>100</v>
      </c>
      <c r="F59" s="1105">
        <v>100</v>
      </c>
      <c r="G59" s="51"/>
      <c r="H59" s="12"/>
      <c r="I59" s="131"/>
    </row>
    <row r="60" spans="1:9" x14ac:dyDescent="0.2">
      <c r="A60" s="775">
        <v>1000</v>
      </c>
      <c r="B60" s="561" t="s">
        <v>190</v>
      </c>
      <c r="C60" s="1056" t="s">
        <v>1292</v>
      </c>
      <c r="D60" s="32" t="s">
        <v>1300</v>
      </c>
      <c r="E60" s="1789">
        <v>1000</v>
      </c>
      <c r="F60" s="1105">
        <v>1000</v>
      </c>
      <c r="G60" s="51"/>
      <c r="H60" s="131"/>
    </row>
    <row r="61" spans="1:9" x14ac:dyDescent="0.2">
      <c r="A61" s="775">
        <v>500</v>
      </c>
      <c r="B61" s="561" t="s">
        <v>190</v>
      </c>
      <c r="C61" s="1056" t="s">
        <v>1292</v>
      </c>
      <c r="D61" s="848" t="s">
        <v>1276</v>
      </c>
      <c r="E61" s="1789">
        <f>195+305</f>
        <v>500</v>
      </c>
      <c r="F61" s="1105">
        <v>500</v>
      </c>
      <c r="G61" s="51"/>
      <c r="H61" s="12"/>
    </row>
    <row r="62" spans="1:9" x14ac:dyDescent="0.2">
      <c r="A62" s="775">
        <v>3787</v>
      </c>
      <c r="B62" s="561" t="s">
        <v>190</v>
      </c>
      <c r="C62" s="1056" t="s">
        <v>1292</v>
      </c>
      <c r="D62" s="32" t="s">
        <v>1278</v>
      </c>
      <c r="E62" s="1789">
        <f>25+4000</f>
        <v>4025</v>
      </c>
      <c r="F62" s="1105">
        <v>3925</v>
      </c>
      <c r="G62" s="51"/>
      <c r="H62" s="12"/>
    </row>
    <row r="63" spans="1:9" x14ac:dyDescent="0.2">
      <c r="A63" s="775">
        <v>13424</v>
      </c>
      <c r="B63" s="561" t="s">
        <v>190</v>
      </c>
      <c r="C63" s="1056" t="s">
        <v>1292</v>
      </c>
      <c r="D63" s="32" t="s">
        <v>1301</v>
      </c>
      <c r="E63" s="1789">
        <f>850+6000+6700+10+20</f>
        <v>13580</v>
      </c>
      <c r="F63" s="1105">
        <v>13580</v>
      </c>
      <c r="G63" s="51"/>
      <c r="H63" s="12"/>
    </row>
    <row r="64" spans="1:9" x14ac:dyDescent="0.2">
      <c r="A64" s="1155">
        <v>1270</v>
      </c>
      <c r="B64" s="561" t="s">
        <v>190</v>
      </c>
      <c r="C64" s="1056" t="s">
        <v>1292</v>
      </c>
      <c r="D64" s="32" t="s">
        <v>1279</v>
      </c>
      <c r="E64" s="1820">
        <v>1200</v>
      </c>
      <c r="F64" s="1156">
        <v>1200</v>
      </c>
      <c r="G64" s="51"/>
      <c r="H64" s="12"/>
    </row>
    <row r="65" spans="1:8" x14ac:dyDescent="0.2">
      <c r="A65" s="1155">
        <v>1000</v>
      </c>
      <c r="B65" s="561" t="s">
        <v>190</v>
      </c>
      <c r="C65" s="1056" t="s">
        <v>1292</v>
      </c>
      <c r="D65" s="32" t="s">
        <v>1302</v>
      </c>
      <c r="E65" s="1820">
        <v>1000</v>
      </c>
      <c r="F65" s="1156">
        <v>1000</v>
      </c>
      <c r="G65" s="51"/>
      <c r="H65" s="12"/>
    </row>
    <row r="66" spans="1:8" ht="12" thickBot="1" x14ac:dyDescent="0.25">
      <c r="A66" s="777">
        <v>1085</v>
      </c>
      <c r="B66" s="564" t="s">
        <v>190</v>
      </c>
      <c r="C66" s="819" t="s">
        <v>1292</v>
      </c>
      <c r="D66" s="1037" t="s">
        <v>1280</v>
      </c>
      <c r="E66" s="1615">
        <v>1085</v>
      </c>
      <c r="F66" s="821">
        <v>1085</v>
      </c>
      <c r="G66" s="76"/>
      <c r="H66" s="12"/>
    </row>
    <row r="67" spans="1:8" s="741" customFormat="1" ht="12" thickBot="1" x14ac:dyDescent="0.25">
      <c r="A67" s="12"/>
      <c r="B67" s="5"/>
      <c r="C67" s="5"/>
      <c r="D67" s="5"/>
      <c r="E67" s="8"/>
      <c r="F67" s="8"/>
      <c r="G67" s="8" t="s">
        <v>171</v>
      </c>
    </row>
    <row r="68" spans="1:8" s="741" customFormat="1" ht="11.25" customHeight="1" x14ac:dyDescent="0.2">
      <c r="A68" s="2613" t="s">
        <v>1554</v>
      </c>
      <c r="B68" s="2605" t="s">
        <v>177</v>
      </c>
      <c r="C68" s="2615" t="s">
        <v>1288</v>
      </c>
      <c r="D68" s="2607" t="s">
        <v>1289</v>
      </c>
      <c r="E68" s="2619" t="s">
        <v>1641</v>
      </c>
      <c r="F68" s="2609" t="s">
        <v>1498</v>
      </c>
      <c r="G68" s="2621" t="s">
        <v>192</v>
      </c>
    </row>
    <row r="69" spans="1:8" s="741" customFormat="1" ht="12" thickBot="1" x14ac:dyDescent="0.25">
      <c r="A69" s="2623"/>
      <c r="B69" s="2606"/>
      <c r="C69" s="2616"/>
      <c r="D69" s="2608"/>
      <c r="E69" s="2620"/>
      <c r="F69" s="2624"/>
      <c r="G69" s="2622"/>
    </row>
    <row r="70" spans="1:8" s="741" customFormat="1" x14ac:dyDescent="0.2">
      <c r="A70" s="2161" t="s">
        <v>1940</v>
      </c>
      <c r="B70" s="1152" t="s">
        <v>179</v>
      </c>
      <c r="C70" s="1145" t="s">
        <v>173</v>
      </c>
      <c r="D70" s="2375" t="s">
        <v>1298</v>
      </c>
      <c r="E70" s="2162" t="s">
        <v>433</v>
      </c>
      <c r="F70" s="2163" t="s">
        <v>433</v>
      </c>
      <c r="G70" s="1154" t="s">
        <v>173</v>
      </c>
    </row>
    <row r="71" spans="1:8" x14ac:dyDescent="0.2">
      <c r="A71" s="775">
        <v>699.5</v>
      </c>
      <c r="B71" s="561" t="s">
        <v>190</v>
      </c>
      <c r="C71" s="1056" t="s">
        <v>1292</v>
      </c>
      <c r="D71" s="32" t="s">
        <v>1281</v>
      </c>
      <c r="E71" s="1789">
        <f>1349.5+83</f>
        <v>1432.5</v>
      </c>
      <c r="F71" s="1105">
        <v>882.5</v>
      </c>
      <c r="G71" s="51"/>
      <c r="H71" s="12"/>
    </row>
    <row r="72" spans="1:8" x14ac:dyDescent="0.2">
      <c r="A72" s="2156">
        <v>70</v>
      </c>
      <c r="B72" s="2157" t="s">
        <v>190</v>
      </c>
      <c r="C72" s="2158" t="s">
        <v>1292</v>
      </c>
      <c r="D72" s="1814" t="s">
        <v>1303</v>
      </c>
      <c r="E72" s="2159">
        <v>50</v>
      </c>
      <c r="F72" s="2160">
        <v>50</v>
      </c>
      <c r="G72" s="628"/>
      <c r="H72" s="12"/>
    </row>
    <row r="73" spans="1:8" x14ac:dyDescent="0.2">
      <c r="A73" s="1155">
        <v>20</v>
      </c>
      <c r="B73" s="561" t="s">
        <v>190</v>
      </c>
      <c r="C73" s="1056" t="s">
        <v>1292</v>
      </c>
      <c r="D73" s="32" t="s">
        <v>1304</v>
      </c>
      <c r="E73" s="1820">
        <v>20</v>
      </c>
      <c r="F73" s="1156">
        <v>20</v>
      </c>
      <c r="G73" s="51"/>
      <c r="H73" s="12"/>
    </row>
    <row r="74" spans="1:8" x14ac:dyDescent="0.2">
      <c r="A74" s="1155">
        <v>4585</v>
      </c>
      <c r="B74" s="561" t="s">
        <v>190</v>
      </c>
      <c r="C74" s="1056" t="s">
        <v>1292</v>
      </c>
      <c r="D74" s="32" t="s">
        <v>1305</v>
      </c>
      <c r="E74" s="1820">
        <v>5085</v>
      </c>
      <c r="F74" s="1156">
        <v>5085</v>
      </c>
      <c r="G74" s="51"/>
      <c r="H74" s="12"/>
    </row>
    <row r="75" spans="1:8" x14ac:dyDescent="0.2">
      <c r="A75" s="1155">
        <v>2000</v>
      </c>
      <c r="B75" s="561" t="s">
        <v>190</v>
      </c>
      <c r="C75" s="1056" t="s">
        <v>1292</v>
      </c>
      <c r="D75" s="32" t="s">
        <v>1306</v>
      </c>
      <c r="E75" s="1820">
        <v>2000</v>
      </c>
      <c r="F75" s="1156">
        <v>2000</v>
      </c>
      <c r="G75" s="51"/>
      <c r="H75" s="12"/>
    </row>
    <row r="76" spans="1:8" x14ac:dyDescent="0.2">
      <c r="A76" s="1155">
        <v>3800</v>
      </c>
      <c r="B76" s="561" t="s">
        <v>190</v>
      </c>
      <c r="C76" s="1056" t="s">
        <v>1307</v>
      </c>
      <c r="D76" s="32" t="s">
        <v>1287</v>
      </c>
      <c r="E76" s="1820">
        <v>3950</v>
      </c>
      <c r="F76" s="1156">
        <v>3950</v>
      </c>
      <c r="G76" s="51"/>
      <c r="H76" s="12"/>
    </row>
    <row r="77" spans="1:8" x14ac:dyDescent="0.2">
      <c r="A77" s="1155">
        <v>3650.75</v>
      </c>
      <c r="B77" s="561" t="s">
        <v>190</v>
      </c>
      <c r="C77" s="1056" t="s">
        <v>1292</v>
      </c>
      <c r="D77" s="32" t="s">
        <v>1283</v>
      </c>
      <c r="E77" s="1820">
        <f>972+4150.25</f>
        <v>5122.25</v>
      </c>
      <c r="F77" s="1156">
        <v>4484.25</v>
      </c>
      <c r="G77" s="51"/>
      <c r="H77" s="12"/>
    </row>
    <row r="78" spans="1:8" x14ac:dyDescent="0.2">
      <c r="A78" s="1155">
        <v>200</v>
      </c>
      <c r="B78" s="561" t="s">
        <v>190</v>
      </c>
      <c r="C78" s="1056" t="s">
        <v>1292</v>
      </c>
      <c r="D78" s="32" t="s">
        <v>1308</v>
      </c>
      <c r="E78" s="1820">
        <v>200</v>
      </c>
      <c r="F78" s="1156">
        <v>200</v>
      </c>
      <c r="G78" s="51"/>
      <c r="H78" s="12"/>
    </row>
    <row r="79" spans="1:8" x14ac:dyDescent="0.2">
      <c r="A79" s="1155">
        <v>1900</v>
      </c>
      <c r="B79" s="561" t="s">
        <v>190</v>
      </c>
      <c r="C79" s="1056" t="s">
        <v>1292</v>
      </c>
      <c r="D79" s="32" t="s">
        <v>1309</v>
      </c>
      <c r="E79" s="1820">
        <v>1900</v>
      </c>
      <c r="F79" s="1156">
        <v>1900</v>
      </c>
      <c r="G79" s="51"/>
      <c r="H79" s="12"/>
    </row>
    <row r="80" spans="1:8" x14ac:dyDescent="0.2">
      <c r="A80" s="1155">
        <v>248</v>
      </c>
      <c r="B80" s="561" t="s">
        <v>190</v>
      </c>
      <c r="C80" s="1056" t="s">
        <v>1292</v>
      </c>
      <c r="D80" s="32" t="s">
        <v>1310</v>
      </c>
      <c r="E80" s="1820">
        <v>248</v>
      </c>
      <c r="F80" s="1156">
        <v>246</v>
      </c>
      <c r="G80" s="51"/>
      <c r="H80" s="12"/>
    </row>
    <row r="81" spans="1:11" x14ac:dyDescent="0.2">
      <c r="A81" s="1155">
        <v>133</v>
      </c>
      <c r="B81" s="561" t="s">
        <v>190</v>
      </c>
      <c r="C81" s="1056" t="s">
        <v>1292</v>
      </c>
      <c r="D81" s="1806" t="s">
        <v>1311</v>
      </c>
      <c r="E81" s="1820">
        <v>20</v>
      </c>
      <c r="F81" s="1156">
        <v>200</v>
      </c>
      <c r="G81" s="1157"/>
      <c r="H81" s="12"/>
    </row>
    <row r="82" spans="1:11" x14ac:dyDescent="0.2">
      <c r="A82" s="1204">
        <v>1722</v>
      </c>
      <c r="B82" s="1202" t="s">
        <v>190</v>
      </c>
      <c r="C82" s="1203" t="s">
        <v>1930</v>
      </c>
      <c r="D82" s="2376" t="s">
        <v>1312</v>
      </c>
      <c r="E82" s="2154">
        <f>80+200+29+10+3</f>
        <v>322</v>
      </c>
      <c r="F82" s="1205">
        <v>1432</v>
      </c>
      <c r="G82" s="82"/>
      <c r="H82" s="12"/>
    </row>
    <row r="83" spans="1:11" x14ac:dyDescent="0.2">
      <c r="A83" s="776">
        <f>SUM(A84:A89)</f>
        <v>2800</v>
      </c>
      <c r="B83" s="2153" t="s">
        <v>179</v>
      </c>
      <c r="C83" s="1145" t="s">
        <v>173</v>
      </c>
      <c r="D83" s="2375" t="s">
        <v>1313</v>
      </c>
      <c r="E83" s="1819">
        <f>SUM(E84:E89)</f>
        <v>2500</v>
      </c>
      <c r="F83" s="1153">
        <f>SUM(F84:F89)</f>
        <v>2500</v>
      </c>
      <c r="G83" s="1154" t="s">
        <v>173</v>
      </c>
      <c r="H83" s="12"/>
    </row>
    <row r="84" spans="1:11" x14ac:dyDescent="0.2">
      <c r="A84" s="1160">
        <v>705</v>
      </c>
      <c r="B84" s="1158" t="s">
        <v>190</v>
      </c>
      <c r="C84" s="1159" t="s">
        <v>1314</v>
      </c>
      <c r="D84" s="32" t="s">
        <v>1293</v>
      </c>
      <c r="E84" s="1821">
        <v>705</v>
      </c>
      <c r="F84" s="1161">
        <v>705</v>
      </c>
      <c r="G84" s="1162"/>
      <c r="H84" s="12"/>
    </row>
    <row r="85" spans="1:11" x14ac:dyDescent="0.2">
      <c r="A85" s="775">
        <v>50</v>
      </c>
      <c r="B85" s="1151" t="s">
        <v>190</v>
      </c>
      <c r="C85" s="1159" t="s">
        <v>1314</v>
      </c>
      <c r="D85" s="32" t="s">
        <v>1296</v>
      </c>
      <c r="E85" s="1789">
        <v>50</v>
      </c>
      <c r="F85" s="1105">
        <v>50</v>
      </c>
      <c r="G85" s="51"/>
      <c r="H85" s="131"/>
    </row>
    <row r="86" spans="1:11" x14ac:dyDescent="0.2">
      <c r="A86" s="775">
        <v>245</v>
      </c>
      <c r="B86" s="1151" t="s">
        <v>190</v>
      </c>
      <c r="C86" s="1159" t="s">
        <v>1314</v>
      </c>
      <c r="D86" s="673" t="s">
        <v>1297</v>
      </c>
      <c r="E86" s="1789">
        <v>245</v>
      </c>
      <c r="F86" s="1105">
        <v>245</v>
      </c>
      <c r="G86" s="51"/>
      <c r="H86" s="12"/>
    </row>
    <row r="87" spans="1:11" x14ac:dyDescent="0.2">
      <c r="A87" s="775">
        <v>1000</v>
      </c>
      <c r="B87" s="561" t="s">
        <v>190</v>
      </c>
      <c r="C87" s="1159" t="s">
        <v>1314</v>
      </c>
      <c r="D87" s="32" t="s">
        <v>1300</v>
      </c>
      <c r="E87" s="1789">
        <v>500</v>
      </c>
      <c r="F87" s="1105">
        <v>500</v>
      </c>
      <c r="G87" s="51"/>
      <c r="H87" s="131"/>
    </row>
    <row r="88" spans="1:11" x14ac:dyDescent="0.2">
      <c r="A88" s="775">
        <v>100</v>
      </c>
      <c r="B88" s="561" t="s">
        <v>190</v>
      </c>
      <c r="C88" s="1159" t="s">
        <v>1314</v>
      </c>
      <c r="D88" s="32" t="s">
        <v>1278</v>
      </c>
      <c r="E88" s="1789">
        <v>300</v>
      </c>
      <c r="F88" s="1105">
        <v>300</v>
      </c>
      <c r="G88" s="51"/>
      <c r="H88" s="12"/>
    </row>
    <row r="89" spans="1:11" ht="12" thickBot="1" x14ac:dyDescent="0.25">
      <c r="A89" s="777">
        <v>700</v>
      </c>
      <c r="B89" s="564" t="s">
        <v>190</v>
      </c>
      <c r="C89" s="1163" t="s">
        <v>1314</v>
      </c>
      <c r="D89" s="1528" t="s">
        <v>1283</v>
      </c>
      <c r="E89" s="1615">
        <v>700</v>
      </c>
      <c r="F89" s="821">
        <v>700</v>
      </c>
      <c r="G89" s="76"/>
      <c r="H89" s="12"/>
    </row>
    <row r="91" spans="1:11" ht="6.75" customHeight="1" x14ac:dyDescent="0.2"/>
    <row r="92" spans="1:11" ht="15.75" customHeight="1" x14ac:dyDescent="0.2">
      <c r="B92" s="132" t="s">
        <v>1555</v>
      </c>
      <c r="C92" s="132"/>
      <c r="D92" s="44"/>
      <c r="E92" s="2249"/>
      <c r="F92" s="132"/>
      <c r="G92" s="132"/>
      <c r="H92" s="525"/>
    </row>
    <row r="93" spans="1:11" ht="12" thickBot="1" x14ac:dyDescent="0.25">
      <c r="B93" s="5"/>
      <c r="C93" s="5"/>
      <c r="D93" s="5"/>
      <c r="E93" s="43"/>
      <c r="F93" s="43"/>
      <c r="G93" s="810" t="s">
        <v>171</v>
      </c>
      <c r="H93" s="55"/>
    </row>
    <row r="94" spans="1:11" ht="11.25" customHeight="1" x14ac:dyDescent="0.2">
      <c r="A94" s="2613" t="s">
        <v>1497</v>
      </c>
      <c r="B94" s="2605" t="s">
        <v>177</v>
      </c>
      <c r="C94" s="2615" t="s">
        <v>1556</v>
      </c>
      <c r="D94" s="2607" t="s">
        <v>187</v>
      </c>
      <c r="E94" s="2619" t="s">
        <v>1641</v>
      </c>
      <c r="F94" s="2609" t="s">
        <v>1498</v>
      </c>
      <c r="G94" s="2621" t="s">
        <v>192</v>
      </c>
      <c r="H94" s="12"/>
    </row>
    <row r="95" spans="1:11" ht="18.75" customHeight="1" thickBot="1" x14ac:dyDescent="0.25">
      <c r="A95" s="2614"/>
      <c r="B95" s="2606"/>
      <c r="C95" s="2616"/>
      <c r="D95" s="2608"/>
      <c r="E95" s="2620"/>
      <c r="F95" s="2624"/>
      <c r="G95" s="2622"/>
      <c r="H95" s="12"/>
      <c r="K95" s="742"/>
    </row>
    <row r="96" spans="1:11" ht="12" thickBot="1" x14ac:dyDescent="0.25">
      <c r="A96" s="67">
        <v>0</v>
      </c>
      <c r="B96" s="72" t="s">
        <v>178</v>
      </c>
      <c r="C96" s="70" t="s">
        <v>175</v>
      </c>
      <c r="D96" s="66" t="s">
        <v>180</v>
      </c>
      <c r="E96" s="67">
        <f>E97</f>
        <v>9900</v>
      </c>
      <c r="F96" s="845">
        <f>F97</f>
        <v>12400</v>
      </c>
      <c r="G96" s="78" t="s">
        <v>173</v>
      </c>
      <c r="H96" s="12"/>
    </row>
    <row r="97" spans="1:13" s="164" customFormat="1" x14ac:dyDescent="0.2">
      <c r="A97" s="1830">
        <f>SUM(A98:A103)</f>
        <v>0</v>
      </c>
      <c r="B97" s="461" t="s">
        <v>179</v>
      </c>
      <c r="C97" s="462" t="s">
        <v>173</v>
      </c>
      <c r="D97" s="2366"/>
      <c r="E97" s="1862">
        <f>SUM(E98:E103)</f>
        <v>9900</v>
      </c>
      <c r="F97" s="1828">
        <f>SUM(F98:F103)</f>
        <v>12400</v>
      </c>
      <c r="G97" s="53"/>
      <c r="I97" s="1538"/>
      <c r="J97" s="976"/>
      <c r="K97" s="976"/>
      <c r="L97" s="976"/>
      <c r="M97" s="976"/>
    </row>
    <row r="98" spans="1:13" s="164" customFormat="1" x14ac:dyDescent="0.2">
      <c r="A98" s="468">
        <v>0</v>
      </c>
      <c r="B98" s="465" t="s">
        <v>190</v>
      </c>
      <c r="C98" s="466" t="s">
        <v>1314</v>
      </c>
      <c r="D98" s="139" t="s">
        <v>1629</v>
      </c>
      <c r="E98" s="1665">
        <v>1000</v>
      </c>
      <c r="F98" s="1829">
        <v>1000</v>
      </c>
      <c r="G98" s="1831"/>
      <c r="J98" s="976"/>
      <c r="K98" s="976"/>
      <c r="L98" s="976"/>
      <c r="M98" s="976"/>
    </row>
    <row r="99" spans="1:13" s="164" customFormat="1" x14ac:dyDescent="0.2">
      <c r="A99" s="468">
        <v>0</v>
      </c>
      <c r="B99" s="465" t="s">
        <v>190</v>
      </c>
      <c r="C99" s="466" t="s">
        <v>1314</v>
      </c>
      <c r="D99" s="139" t="s">
        <v>1630</v>
      </c>
      <c r="E99" s="1665">
        <v>3500</v>
      </c>
      <c r="F99" s="1829">
        <v>3500</v>
      </c>
      <c r="G99" s="1831"/>
      <c r="J99" s="976"/>
      <c r="K99" s="976"/>
      <c r="L99" s="976"/>
      <c r="M99" s="976"/>
    </row>
    <row r="100" spans="1:13" s="164" customFormat="1" x14ac:dyDescent="0.2">
      <c r="A100" s="468">
        <v>0</v>
      </c>
      <c r="B100" s="465" t="s">
        <v>190</v>
      </c>
      <c r="C100" s="466" t="s">
        <v>1314</v>
      </c>
      <c r="D100" s="139" t="s">
        <v>1631</v>
      </c>
      <c r="E100" s="1665">
        <v>4000</v>
      </c>
      <c r="F100" s="1829">
        <v>4000</v>
      </c>
      <c r="G100" s="1831"/>
      <c r="J100" s="976"/>
      <c r="K100" s="976"/>
      <c r="L100" s="976"/>
      <c r="M100" s="976"/>
    </row>
    <row r="101" spans="1:13" s="164" customFormat="1" ht="22.5" x14ac:dyDescent="0.2">
      <c r="A101" s="468">
        <v>0</v>
      </c>
      <c r="B101" s="479" t="s">
        <v>190</v>
      </c>
      <c r="C101" s="480" t="s">
        <v>1314</v>
      </c>
      <c r="D101" s="139" t="s">
        <v>1931</v>
      </c>
      <c r="E101" s="1665">
        <v>0</v>
      </c>
      <c r="F101" s="1829">
        <v>2500</v>
      </c>
      <c r="G101" s="1633" t="s">
        <v>1948</v>
      </c>
      <c r="J101" s="976"/>
      <c r="K101" s="976"/>
      <c r="L101" s="976"/>
      <c r="M101" s="976"/>
    </row>
    <row r="102" spans="1:13" s="164" customFormat="1" x14ac:dyDescent="0.2">
      <c r="A102" s="468">
        <v>0</v>
      </c>
      <c r="B102" s="465" t="s">
        <v>190</v>
      </c>
      <c r="C102" s="466" t="s">
        <v>1314</v>
      </c>
      <c r="D102" s="139" t="s">
        <v>1632</v>
      </c>
      <c r="E102" s="1665">
        <v>200</v>
      </c>
      <c r="F102" s="1829">
        <v>200</v>
      </c>
      <c r="G102" s="1831"/>
      <c r="J102" s="976"/>
      <c r="K102" s="976"/>
      <c r="L102" s="976"/>
      <c r="M102" s="976"/>
    </row>
    <row r="103" spans="1:13" s="164" customFormat="1" ht="12" thickBot="1" x14ac:dyDescent="0.25">
      <c r="A103" s="176">
        <v>0</v>
      </c>
      <c r="B103" s="487" t="s">
        <v>190</v>
      </c>
      <c r="C103" s="488" t="s">
        <v>1314</v>
      </c>
      <c r="D103" s="844" t="s">
        <v>1633</v>
      </c>
      <c r="E103" s="1666">
        <v>1200</v>
      </c>
      <c r="F103" s="1832">
        <v>1200</v>
      </c>
      <c r="G103" s="2155"/>
      <c r="J103" s="976"/>
      <c r="K103" s="976"/>
      <c r="L103" s="976"/>
      <c r="M103" s="976"/>
    </row>
    <row r="105" spans="1:13" ht="6.75" customHeight="1" x14ac:dyDescent="0.2"/>
    <row r="106" spans="1:13" ht="15.75" customHeight="1" x14ac:dyDescent="0.2">
      <c r="B106" s="132" t="s">
        <v>1489</v>
      </c>
      <c r="C106" s="132"/>
      <c r="D106" s="44"/>
      <c r="E106" s="2249"/>
      <c r="F106" s="132"/>
      <c r="G106" s="132"/>
      <c r="H106" s="73"/>
    </row>
    <row r="107" spans="1:13" ht="12" thickBot="1" x14ac:dyDescent="0.25">
      <c r="B107" s="5"/>
      <c r="C107" s="5"/>
      <c r="D107" s="5"/>
      <c r="E107" s="8"/>
      <c r="F107" s="8"/>
      <c r="G107" s="8" t="s">
        <v>171</v>
      </c>
      <c r="H107" s="11"/>
    </row>
    <row r="108" spans="1:13" ht="11.25" customHeight="1" x14ac:dyDescent="0.2">
      <c r="A108" s="2613" t="s">
        <v>1554</v>
      </c>
      <c r="B108" s="2635" t="s">
        <v>177</v>
      </c>
      <c r="C108" s="2615" t="s">
        <v>1315</v>
      </c>
      <c r="D108" s="2607" t="s">
        <v>189</v>
      </c>
      <c r="E108" s="2619" t="s">
        <v>1641</v>
      </c>
      <c r="F108" s="2609" t="s">
        <v>1498</v>
      </c>
      <c r="G108" s="2625" t="s">
        <v>192</v>
      </c>
      <c r="H108" s="12"/>
    </row>
    <row r="109" spans="1:13" ht="21.75" customHeight="1" thickBot="1" x14ac:dyDescent="0.25">
      <c r="A109" s="2614"/>
      <c r="B109" s="2636"/>
      <c r="C109" s="2616"/>
      <c r="D109" s="2608"/>
      <c r="E109" s="2620"/>
      <c r="F109" s="2610"/>
      <c r="G109" s="2626"/>
      <c r="H109" s="12"/>
    </row>
    <row r="110" spans="1:13" ht="12" thickBot="1" x14ac:dyDescent="0.25">
      <c r="A110" s="67">
        <f>A111</f>
        <v>4000</v>
      </c>
      <c r="B110" s="811" t="s">
        <v>178</v>
      </c>
      <c r="C110" s="812" t="s">
        <v>175</v>
      </c>
      <c r="D110" s="66" t="s">
        <v>180</v>
      </c>
      <c r="E110" s="67">
        <v>6500</v>
      </c>
      <c r="F110" s="67">
        <f>F111</f>
        <v>4000</v>
      </c>
      <c r="G110" s="1063" t="s">
        <v>173</v>
      </c>
      <c r="H110" s="12"/>
      <c r="I110" s="131"/>
      <c r="K110" s="742"/>
    </row>
    <row r="111" spans="1:13" x14ac:dyDescent="0.2">
      <c r="A111" s="773">
        <f>SUM(A112:A114)</f>
        <v>4000</v>
      </c>
      <c r="B111" s="814" t="s">
        <v>178</v>
      </c>
      <c r="C111" s="815" t="s">
        <v>173</v>
      </c>
      <c r="D111" s="2377" t="s">
        <v>61</v>
      </c>
      <c r="E111" s="1614"/>
      <c r="F111" s="816">
        <f>SUM(F112:F115)</f>
        <v>4000</v>
      </c>
      <c r="G111" s="1827" t="s">
        <v>173</v>
      </c>
      <c r="H111" s="12"/>
    </row>
    <row r="112" spans="1:13" x14ac:dyDescent="0.2">
      <c r="A112" s="775">
        <v>500</v>
      </c>
      <c r="B112" s="1103" t="s">
        <v>178</v>
      </c>
      <c r="C112" s="1056" t="s">
        <v>1316</v>
      </c>
      <c r="D112" s="2194" t="s">
        <v>1317</v>
      </c>
      <c r="E112" s="1789">
        <v>500</v>
      </c>
      <c r="F112" s="1105">
        <v>500</v>
      </c>
      <c r="G112" s="581"/>
      <c r="H112" s="12"/>
    </row>
    <row r="113" spans="1:13" x14ac:dyDescent="0.2">
      <c r="A113" s="1964">
        <v>1500</v>
      </c>
      <c r="B113" s="1103" t="s">
        <v>178</v>
      </c>
      <c r="C113" s="1056" t="s">
        <v>1318</v>
      </c>
      <c r="D113" s="848" t="s">
        <v>1319</v>
      </c>
      <c r="E113" s="1965">
        <v>3500</v>
      </c>
      <c r="F113" s="1966">
        <v>3500</v>
      </c>
      <c r="G113" s="581"/>
      <c r="H113" s="12"/>
    </row>
    <row r="114" spans="1:13" x14ac:dyDescent="0.2">
      <c r="A114" s="1967">
        <v>2000</v>
      </c>
      <c r="B114" s="1825" t="s">
        <v>178</v>
      </c>
      <c r="C114" s="1826" t="s">
        <v>1320</v>
      </c>
      <c r="D114" s="1524" t="s">
        <v>1321</v>
      </c>
      <c r="E114" s="1968"/>
      <c r="F114" s="1969"/>
      <c r="G114" s="1503"/>
      <c r="H114" s="12"/>
    </row>
    <row r="115" spans="1:13" s="164" customFormat="1" ht="23.25" thickBot="1" x14ac:dyDescent="0.25">
      <c r="A115" s="2112">
        <v>0</v>
      </c>
      <c r="B115" s="2149"/>
      <c r="C115" s="2150"/>
      <c r="D115" s="2367" t="s">
        <v>1932</v>
      </c>
      <c r="E115" s="2151">
        <v>2500</v>
      </c>
      <c r="F115" s="2152">
        <v>0</v>
      </c>
      <c r="G115" s="2235" t="s">
        <v>1963</v>
      </c>
      <c r="J115" s="976"/>
      <c r="K115" s="976"/>
      <c r="L115" s="976"/>
      <c r="M115" s="976"/>
    </row>
    <row r="117" spans="1:13" ht="6" customHeight="1" x14ac:dyDescent="0.2"/>
    <row r="118" spans="1:13" ht="15.75" x14ac:dyDescent="0.25">
      <c r="B118" s="1384" t="s">
        <v>1322</v>
      </c>
      <c r="C118" s="1384"/>
      <c r="D118" s="2202"/>
      <c r="E118" s="2251"/>
      <c r="F118" s="1384"/>
      <c r="G118" s="1384"/>
      <c r="H118" s="574"/>
    </row>
    <row r="119" spans="1:13" ht="12" thickBot="1" x14ac:dyDescent="0.25">
      <c r="B119" s="687"/>
      <c r="C119" s="687"/>
      <c r="D119" s="2378"/>
      <c r="E119" s="688"/>
      <c r="F119" s="688"/>
      <c r="G119" s="2095" t="s">
        <v>191</v>
      </c>
      <c r="H119" s="687"/>
    </row>
    <row r="120" spans="1:13" ht="11.25" customHeight="1" x14ac:dyDescent="0.2">
      <c r="A120" s="2613" t="s">
        <v>1554</v>
      </c>
      <c r="B120" s="2764" t="s">
        <v>172</v>
      </c>
      <c r="C120" s="2766" t="s">
        <v>1323</v>
      </c>
      <c r="D120" s="2768" t="s">
        <v>1324</v>
      </c>
      <c r="E120" s="2619" t="s">
        <v>1641</v>
      </c>
      <c r="F120" s="2609" t="s">
        <v>1498</v>
      </c>
      <c r="G120" s="2621" t="s">
        <v>192</v>
      </c>
      <c r="H120" s="12"/>
    </row>
    <row r="121" spans="1:13" ht="21" customHeight="1" thickBot="1" x14ac:dyDescent="0.25">
      <c r="A121" s="2614"/>
      <c r="B121" s="2765"/>
      <c r="C121" s="2767"/>
      <c r="D121" s="2769"/>
      <c r="E121" s="2620"/>
      <c r="F121" s="2610"/>
      <c r="G121" s="2622"/>
      <c r="H121" s="12"/>
    </row>
    <row r="122" spans="1:13" ht="12" thickBot="1" x14ac:dyDescent="0.25">
      <c r="A122" s="1166">
        <v>4016</v>
      </c>
      <c r="B122" s="1164" t="s">
        <v>174</v>
      </c>
      <c r="C122" s="1165" t="s">
        <v>175</v>
      </c>
      <c r="D122" s="2379" t="s">
        <v>1325</v>
      </c>
      <c r="E122" s="1166">
        <v>6207.75</v>
      </c>
      <c r="F122" s="1166">
        <f>SUM(F123:F131)</f>
        <v>6207.75</v>
      </c>
      <c r="G122" s="1167" t="s">
        <v>173</v>
      </c>
      <c r="H122" s="12"/>
    </row>
    <row r="123" spans="1:13" ht="11.25" customHeight="1" x14ac:dyDescent="0.2">
      <c r="A123" s="2760" t="s">
        <v>1328</v>
      </c>
      <c r="B123" s="1168" t="s">
        <v>190</v>
      </c>
      <c r="C123" s="1169" t="s">
        <v>1326</v>
      </c>
      <c r="D123" s="2368" t="s">
        <v>1327</v>
      </c>
      <c r="E123" s="1822"/>
      <c r="F123" s="1170">
        <v>2237.75</v>
      </c>
      <c r="G123" s="1171"/>
      <c r="H123" s="12"/>
    </row>
    <row r="124" spans="1:13" x14ac:dyDescent="0.2">
      <c r="A124" s="2761"/>
      <c r="B124" s="1172" t="s">
        <v>190</v>
      </c>
      <c r="C124" s="1173" t="s">
        <v>1329</v>
      </c>
      <c r="D124" s="2369" t="s">
        <v>1330</v>
      </c>
      <c r="E124" s="1823"/>
      <c r="F124" s="1174">
        <v>350</v>
      </c>
      <c r="G124" s="48"/>
      <c r="H124" s="12"/>
    </row>
    <row r="125" spans="1:13" x14ac:dyDescent="0.2">
      <c r="A125" s="2761"/>
      <c r="B125" s="1172" t="s">
        <v>190</v>
      </c>
      <c r="C125" s="1173" t="s">
        <v>1331</v>
      </c>
      <c r="D125" s="2369" t="s">
        <v>1332</v>
      </c>
      <c r="E125" s="1823"/>
      <c r="F125" s="1174">
        <v>3150</v>
      </c>
      <c r="G125" s="48"/>
      <c r="H125" s="12"/>
    </row>
    <row r="126" spans="1:13" x14ac:dyDescent="0.2">
      <c r="A126" s="2761"/>
      <c r="B126" s="1172" t="s">
        <v>190</v>
      </c>
      <c r="C126" s="1175" t="s">
        <v>1333</v>
      </c>
      <c r="D126" s="2369" t="s">
        <v>1334</v>
      </c>
      <c r="E126" s="1823"/>
      <c r="F126" s="1174">
        <v>100</v>
      </c>
      <c r="G126" s="48"/>
      <c r="H126" s="12"/>
    </row>
    <row r="127" spans="1:13" x14ac:dyDescent="0.2">
      <c r="A127" s="2761"/>
      <c r="B127" s="1172" t="s">
        <v>190</v>
      </c>
      <c r="C127" s="1175" t="s">
        <v>1335</v>
      </c>
      <c r="D127" s="2369" t="s">
        <v>1336</v>
      </c>
      <c r="E127" s="1823"/>
      <c r="F127" s="1174">
        <v>250</v>
      </c>
      <c r="G127" s="48"/>
      <c r="H127" s="12"/>
    </row>
    <row r="128" spans="1:13" ht="12.75" customHeight="1" x14ac:dyDescent="0.2">
      <c r="A128" s="2761"/>
      <c r="B128" s="1172" t="s">
        <v>190</v>
      </c>
      <c r="C128" s="1175" t="s">
        <v>1337</v>
      </c>
      <c r="D128" s="2369" t="s">
        <v>1338</v>
      </c>
      <c r="E128" s="1823"/>
      <c r="F128" s="1174">
        <v>100</v>
      </c>
      <c r="G128" s="48"/>
      <c r="H128" s="12"/>
    </row>
    <row r="129" spans="1:8" ht="12.75" customHeight="1" x14ac:dyDescent="0.2">
      <c r="A129" s="2761"/>
      <c r="B129" s="1172" t="s">
        <v>190</v>
      </c>
      <c r="C129" s="1173" t="s">
        <v>1339</v>
      </c>
      <c r="D129" s="2369" t="s">
        <v>1340</v>
      </c>
      <c r="E129" s="1823"/>
      <c r="F129" s="1174">
        <v>10</v>
      </c>
      <c r="G129" s="48"/>
      <c r="H129" s="12"/>
    </row>
    <row r="130" spans="1:8" ht="12.75" customHeight="1" x14ac:dyDescent="0.2">
      <c r="A130" s="2761"/>
      <c r="B130" s="1176" t="s">
        <v>190</v>
      </c>
      <c r="C130" s="1177" t="s">
        <v>1341</v>
      </c>
      <c r="D130" s="2370" t="s">
        <v>1342</v>
      </c>
      <c r="E130" s="1823"/>
      <c r="F130" s="1178">
        <v>0</v>
      </c>
      <c r="G130" s="813"/>
      <c r="H130" s="12"/>
    </row>
    <row r="131" spans="1:8" ht="12.75" customHeight="1" thickBot="1" x14ac:dyDescent="0.25">
      <c r="A131" s="2762"/>
      <c r="B131" s="1179" t="s">
        <v>190</v>
      </c>
      <c r="C131" s="1180" t="s">
        <v>1343</v>
      </c>
      <c r="D131" s="2371" t="s">
        <v>1344</v>
      </c>
      <c r="E131" s="1824"/>
      <c r="F131" s="1181">
        <v>10</v>
      </c>
      <c r="G131" s="1182"/>
      <c r="H131" s="12"/>
    </row>
    <row r="132" spans="1:8" ht="12.75" customHeight="1" x14ac:dyDescent="0.2">
      <c r="B132" s="2763"/>
      <c r="C132" s="2763"/>
      <c r="D132" s="2763"/>
      <c r="E132" s="2763"/>
      <c r="F132" s="1183"/>
      <c r="G132" s="1183"/>
      <c r="H132" s="1183"/>
    </row>
    <row r="133" spans="1:8" ht="12.75" customHeight="1" x14ac:dyDescent="0.2"/>
  </sheetData>
  <mergeCells count="53">
    <mergeCell ref="F120:F121"/>
    <mergeCell ref="G120:G121"/>
    <mergeCell ref="G68:G69"/>
    <mergeCell ref="A68:A69"/>
    <mergeCell ref="B68:B69"/>
    <mergeCell ref="C68:C69"/>
    <mergeCell ref="D68:D69"/>
    <mergeCell ref="E68:E69"/>
    <mergeCell ref="F68:F69"/>
    <mergeCell ref="G94:G95"/>
    <mergeCell ref="D108:D109"/>
    <mergeCell ref="E108:E109"/>
    <mergeCell ref="F108:F109"/>
    <mergeCell ref="G108:G109"/>
    <mergeCell ref="A94:A95"/>
    <mergeCell ref="B94:B95"/>
    <mergeCell ref="A123:A131"/>
    <mergeCell ref="B132:E132"/>
    <mergeCell ref="A120:A121"/>
    <mergeCell ref="B120:B121"/>
    <mergeCell ref="C120:C121"/>
    <mergeCell ref="D120:D121"/>
    <mergeCell ref="E120:E121"/>
    <mergeCell ref="C94:C95"/>
    <mergeCell ref="D94:D95"/>
    <mergeCell ref="E94:E95"/>
    <mergeCell ref="F94:F95"/>
    <mergeCell ref="A108:A109"/>
    <mergeCell ref="B108:B109"/>
    <mergeCell ref="C108:C109"/>
    <mergeCell ref="B47:G47"/>
    <mergeCell ref="A49:A50"/>
    <mergeCell ref="B49:B50"/>
    <mergeCell ref="C49:C50"/>
    <mergeCell ref="D49:D50"/>
    <mergeCell ref="E49:E50"/>
    <mergeCell ref="F49:F50"/>
    <mergeCell ref="G49:G50"/>
    <mergeCell ref="B17:G17"/>
    <mergeCell ref="A19:A20"/>
    <mergeCell ref="B19:B20"/>
    <mergeCell ref="C19:C20"/>
    <mergeCell ref="D19:D20"/>
    <mergeCell ref="E19:E20"/>
    <mergeCell ref="F19:F20"/>
    <mergeCell ref="G19:G20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zoomScaleSheetLayoutView="75" workbookViewId="0">
      <selection activeCell="O45" sqref="O45"/>
    </sheetView>
  </sheetViews>
  <sheetFormatPr defaultRowHeight="11.25" x14ac:dyDescent="0.2"/>
  <cols>
    <col min="1" max="1" width="9.140625" style="12"/>
    <col min="2" max="2" width="3.5703125" style="13" customWidth="1"/>
    <col min="3" max="3" width="10" style="12" customWidth="1"/>
    <col min="4" max="4" width="45.140625" style="12" customWidth="1"/>
    <col min="5" max="6" width="12.7109375" style="12" customWidth="1"/>
    <col min="7" max="7" width="12.85546875" style="12" customWidth="1"/>
    <col min="8" max="8" width="17.5703125" style="13" customWidth="1"/>
    <col min="9" max="16384" width="9.140625" style="12"/>
  </cols>
  <sheetData>
    <row r="1" spans="1:1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  <c r="I1" s="1621"/>
      <c r="J1" s="148"/>
    </row>
    <row r="2" spans="1:12" ht="12.75" customHeight="1" x14ac:dyDescent="0.2">
      <c r="F2" s="148"/>
      <c r="G2" s="148"/>
      <c r="H2" s="1542"/>
      <c r="I2" s="148"/>
      <c r="J2" s="148"/>
    </row>
    <row r="3" spans="1:12" s="1" customFormat="1" ht="15.75" x14ac:dyDescent="0.25">
      <c r="A3" s="2770" t="s">
        <v>1634</v>
      </c>
      <c r="B3" s="2770"/>
      <c r="C3" s="2770"/>
      <c r="D3" s="2770"/>
      <c r="E3" s="2770"/>
      <c r="F3" s="2770"/>
      <c r="G3" s="2770"/>
      <c r="H3" s="1387"/>
      <c r="I3" s="1388"/>
      <c r="J3" s="1388"/>
    </row>
    <row r="4" spans="1:12" s="1" customFormat="1" ht="15.75" x14ac:dyDescent="0.25">
      <c r="B4" s="85"/>
      <c r="C4" s="85"/>
      <c r="D4" s="85"/>
      <c r="E4" s="85"/>
      <c r="F4" s="85"/>
      <c r="G4" s="85"/>
      <c r="H4" s="85"/>
      <c r="I4" s="1388"/>
      <c r="J4" s="1388"/>
    </row>
    <row r="5" spans="1:1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1531"/>
      <c r="J5" s="1531"/>
    </row>
    <row r="6" spans="1:12" s="6" customFormat="1" ht="12" thickBot="1" x14ac:dyDescent="0.25">
      <c r="B6" s="5"/>
      <c r="C6" s="5"/>
      <c r="D6" s="5"/>
      <c r="E6" s="8" t="s">
        <v>171</v>
      </c>
      <c r="F6" s="810"/>
      <c r="G6" s="55"/>
      <c r="H6" s="799"/>
      <c r="I6" s="799"/>
      <c r="J6" s="799"/>
    </row>
    <row r="7" spans="1:12" s="10" customFormat="1" ht="12.75" customHeight="1" x14ac:dyDescent="0.2">
      <c r="B7" s="2604"/>
      <c r="C7" s="2605" t="s">
        <v>0</v>
      </c>
      <c r="D7" s="2574" t="s">
        <v>1</v>
      </c>
      <c r="E7" s="2609" t="s">
        <v>1499</v>
      </c>
      <c r="F7" s="1567"/>
      <c r="G7" s="9"/>
      <c r="H7" s="9"/>
      <c r="I7" s="9"/>
      <c r="J7" s="9"/>
      <c r="K7" s="1568"/>
      <c r="L7" s="9"/>
    </row>
    <row r="8" spans="1:12" s="6" customFormat="1" ht="12.75" customHeight="1" thickBot="1" x14ac:dyDescent="0.25">
      <c r="B8" s="2604"/>
      <c r="C8" s="2606"/>
      <c r="D8" s="2575"/>
      <c r="E8" s="2610"/>
      <c r="F8" s="1567"/>
      <c r="G8" s="799"/>
      <c r="H8" s="799"/>
      <c r="I8" s="799"/>
      <c r="J8" s="799"/>
      <c r="K8" s="1363"/>
    </row>
    <row r="9" spans="1:12" s="6" customFormat="1" ht="12.75" customHeight="1" thickBot="1" x14ac:dyDescent="0.25">
      <c r="B9" s="86"/>
      <c r="C9" s="72" t="s">
        <v>2</v>
      </c>
      <c r="D9" s="65" t="s">
        <v>11</v>
      </c>
      <c r="E9" s="67">
        <f>(SUM(E10:E12))</f>
        <v>12765</v>
      </c>
      <c r="F9" s="80"/>
      <c r="G9" s="799"/>
      <c r="H9" s="799"/>
      <c r="I9" s="799"/>
      <c r="J9" s="799"/>
      <c r="K9" s="80"/>
    </row>
    <row r="10" spans="1:12" s="14" customFormat="1" ht="12.75" customHeight="1" x14ac:dyDescent="0.2">
      <c r="B10" s="84"/>
      <c r="C10" s="101" t="s">
        <v>3</v>
      </c>
      <c r="D10" s="1545" t="s">
        <v>8</v>
      </c>
      <c r="E10" s="166">
        <f>F19</f>
        <v>11500</v>
      </c>
      <c r="F10" s="1558"/>
      <c r="G10" s="47"/>
      <c r="K10" s="1558"/>
    </row>
    <row r="11" spans="1:12" s="14" customFormat="1" ht="12.75" customHeight="1" x14ac:dyDescent="0.2">
      <c r="B11" s="84"/>
      <c r="C11" s="1543" t="s">
        <v>4</v>
      </c>
      <c r="D11" s="1544" t="s">
        <v>9</v>
      </c>
      <c r="E11" s="453">
        <f>F27</f>
        <v>1200</v>
      </c>
      <c r="F11" s="83"/>
      <c r="G11" s="47"/>
      <c r="K11" s="83"/>
    </row>
    <row r="12" spans="1:12" s="14" customFormat="1" ht="12.75" customHeight="1" thickBot="1" x14ac:dyDescent="0.25">
      <c r="B12" s="84"/>
      <c r="C12" s="91" t="s">
        <v>6</v>
      </c>
      <c r="D12" s="92" t="s">
        <v>12</v>
      </c>
      <c r="E12" s="455">
        <f>F38</f>
        <v>65</v>
      </c>
      <c r="F12" s="1548"/>
      <c r="K12" s="1548"/>
    </row>
    <row r="13" spans="1:12" s="14" customFormat="1" ht="12.75" customHeight="1" x14ac:dyDescent="0.2">
      <c r="B13" s="84"/>
      <c r="C13" s="1546"/>
      <c r="D13" s="1547"/>
      <c r="E13" s="1548"/>
      <c r="F13" s="1548"/>
      <c r="K13" s="1569"/>
    </row>
    <row r="14" spans="1:12" s="1" customFormat="1" ht="12.75" customHeight="1" x14ac:dyDescent="0.25">
      <c r="B14" s="3"/>
      <c r="C14" s="2"/>
      <c r="D14" s="2"/>
      <c r="E14" s="2"/>
      <c r="F14" s="2"/>
      <c r="G14" s="2"/>
      <c r="H14" s="52"/>
      <c r="K14" s="2117"/>
    </row>
    <row r="15" spans="1:12" ht="19.5" customHeight="1" x14ac:dyDescent="0.2">
      <c r="B15" s="132" t="s">
        <v>1983</v>
      </c>
      <c r="C15" s="132"/>
      <c r="D15" s="132"/>
      <c r="E15" s="132"/>
      <c r="F15" s="132"/>
      <c r="G15" s="132"/>
      <c r="H15" s="44"/>
      <c r="I15" s="44"/>
      <c r="K15" s="741"/>
    </row>
    <row r="16" spans="1:12" ht="12.75" customHeight="1" thickBot="1" x14ac:dyDescent="0.25">
      <c r="B16" s="5"/>
      <c r="C16" s="5"/>
      <c r="D16" s="5"/>
      <c r="E16" s="5"/>
      <c r="F16" s="8"/>
      <c r="G16" s="8" t="s">
        <v>171</v>
      </c>
      <c r="H16" s="5"/>
    </row>
    <row r="17" spans="1:8" ht="12.75" customHeight="1" x14ac:dyDescent="0.2">
      <c r="A17" s="2613" t="s">
        <v>1497</v>
      </c>
      <c r="B17" s="2629" t="s">
        <v>172</v>
      </c>
      <c r="C17" s="2631" t="s">
        <v>1557</v>
      </c>
      <c r="D17" s="2574" t="s">
        <v>188</v>
      </c>
      <c r="E17" s="2619" t="s">
        <v>1641</v>
      </c>
      <c r="F17" s="2609" t="s">
        <v>1498</v>
      </c>
      <c r="G17" s="2625" t="s">
        <v>192</v>
      </c>
      <c r="H17" s="12"/>
    </row>
    <row r="18" spans="1:8" ht="20.25" customHeight="1" thickBot="1" x14ac:dyDescent="0.25">
      <c r="A18" s="2614"/>
      <c r="B18" s="2639"/>
      <c r="C18" s="2640"/>
      <c r="D18" s="2575"/>
      <c r="E18" s="2620"/>
      <c r="F18" s="2610"/>
      <c r="G18" s="2634"/>
      <c r="H18" s="12"/>
    </row>
    <row r="19" spans="1:8" ht="13.5" customHeight="1" thickBot="1" x14ac:dyDescent="0.25">
      <c r="A19" s="457">
        <v>0</v>
      </c>
      <c r="B19" s="68" t="s">
        <v>178</v>
      </c>
      <c r="C19" s="69">
        <v>13180000</v>
      </c>
      <c r="D19" s="592" t="s">
        <v>180</v>
      </c>
      <c r="E19" s="457">
        <f>SUM(E20:E20)</f>
        <v>11500</v>
      </c>
      <c r="F19" s="1681">
        <f>SUM(F20)</f>
        <v>11500</v>
      </c>
      <c r="G19" s="1839" t="s">
        <v>173</v>
      </c>
      <c r="H19" s="12"/>
    </row>
    <row r="20" spans="1:8" ht="12" thickBot="1" x14ac:dyDescent="0.25">
      <c r="A20" s="599">
        <v>0</v>
      </c>
      <c r="B20" s="1835" t="s">
        <v>179</v>
      </c>
      <c r="C20" s="1836"/>
      <c r="D20" s="1837" t="s">
        <v>1933</v>
      </c>
      <c r="E20" s="1838">
        <v>11500</v>
      </c>
      <c r="F20" s="1719">
        <v>11500</v>
      </c>
      <c r="G20" s="1841"/>
      <c r="H20" s="12"/>
    </row>
    <row r="21" spans="1:8" ht="12.75" customHeight="1" x14ac:dyDescent="0.2"/>
    <row r="22" spans="1:8" ht="12.75" customHeight="1" x14ac:dyDescent="0.2"/>
    <row r="23" spans="1:8" ht="15" customHeight="1" x14ac:dyDescent="0.2">
      <c r="B23" s="132" t="s">
        <v>1490</v>
      </c>
      <c r="C23" s="132"/>
      <c r="D23" s="132"/>
      <c r="E23" s="132"/>
      <c r="F23" s="132"/>
      <c r="G23" s="132"/>
      <c r="H23" s="525"/>
    </row>
    <row r="24" spans="1:8" ht="12.75" customHeight="1" thickBot="1" x14ac:dyDescent="0.25">
      <c r="B24" s="5"/>
      <c r="C24" s="5"/>
      <c r="D24" s="5"/>
      <c r="E24" s="43"/>
      <c r="F24" s="43"/>
      <c r="G24" s="810" t="s">
        <v>171</v>
      </c>
      <c r="H24" s="55"/>
    </row>
    <row r="25" spans="1:8" ht="12.75" customHeight="1" x14ac:dyDescent="0.2">
      <c r="A25" s="2613" t="s">
        <v>1554</v>
      </c>
      <c r="B25" s="2605" t="s">
        <v>177</v>
      </c>
      <c r="C25" s="2615" t="s">
        <v>1492</v>
      </c>
      <c r="D25" s="2641" t="s">
        <v>187</v>
      </c>
      <c r="E25" s="2619" t="s">
        <v>1641</v>
      </c>
      <c r="F25" s="2609" t="s">
        <v>1498</v>
      </c>
      <c r="G25" s="2625" t="s">
        <v>192</v>
      </c>
      <c r="H25" s="12"/>
    </row>
    <row r="26" spans="1:8" ht="16.5" customHeight="1" thickBot="1" x14ac:dyDescent="0.25">
      <c r="A26" s="2614"/>
      <c r="B26" s="2606"/>
      <c r="C26" s="2616"/>
      <c r="D26" s="2642"/>
      <c r="E26" s="2620"/>
      <c r="F26" s="2610"/>
      <c r="G26" s="2626"/>
      <c r="H26" s="12"/>
    </row>
    <row r="27" spans="1:8" ht="12.75" customHeight="1" thickBot="1" x14ac:dyDescent="0.25">
      <c r="A27" s="67">
        <f>SUM(A28:A31)</f>
        <v>1550</v>
      </c>
      <c r="B27" s="72" t="s">
        <v>178</v>
      </c>
      <c r="C27" s="70" t="s">
        <v>175</v>
      </c>
      <c r="D27" s="65" t="s">
        <v>180</v>
      </c>
      <c r="E27" s="67">
        <f>SUM(E28:E31)</f>
        <v>1200</v>
      </c>
      <c r="F27" s="67">
        <f>SUM(F28:F31)</f>
        <v>1200</v>
      </c>
      <c r="G27" s="551" t="s">
        <v>173</v>
      </c>
      <c r="H27" s="12"/>
    </row>
    <row r="28" spans="1:8" ht="12.75" customHeight="1" x14ac:dyDescent="0.2">
      <c r="A28" s="925">
        <v>50</v>
      </c>
      <c r="B28" s="150" t="s">
        <v>190</v>
      </c>
      <c r="C28" s="1840" t="s">
        <v>1345</v>
      </c>
      <c r="D28" s="1816" t="s">
        <v>1346</v>
      </c>
      <c r="E28" s="1644">
        <v>135</v>
      </c>
      <c r="F28" s="926">
        <v>135</v>
      </c>
      <c r="G28" s="676"/>
      <c r="H28" s="12"/>
    </row>
    <row r="29" spans="1:8" ht="12.75" customHeight="1" x14ac:dyDescent="0.2">
      <c r="A29" s="881">
        <v>50</v>
      </c>
      <c r="B29" s="1151" t="s">
        <v>190</v>
      </c>
      <c r="C29" s="561">
        <v>188001</v>
      </c>
      <c r="D29" s="728" t="s">
        <v>1347</v>
      </c>
      <c r="E29" s="1638">
        <v>65</v>
      </c>
      <c r="F29" s="882">
        <v>65</v>
      </c>
      <c r="G29" s="107"/>
      <c r="H29" s="12"/>
    </row>
    <row r="30" spans="1:8" ht="12.75" customHeight="1" x14ac:dyDescent="0.2">
      <c r="A30" s="881">
        <v>1400</v>
      </c>
      <c r="B30" s="1151" t="s">
        <v>190</v>
      </c>
      <c r="C30" s="561">
        <v>188003</v>
      </c>
      <c r="D30" s="1184" t="s">
        <v>1348</v>
      </c>
      <c r="E30" s="1638">
        <v>1000</v>
      </c>
      <c r="F30" s="882">
        <v>1000</v>
      </c>
      <c r="G30" s="107"/>
      <c r="H30" s="12"/>
    </row>
    <row r="31" spans="1:8" ht="12.75" customHeight="1" thickBot="1" x14ac:dyDescent="0.25">
      <c r="A31" s="887">
        <v>50</v>
      </c>
      <c r="B31" s="1185" t="s">
        <v>190</v>
      </c>
      <c r="C31" s="564">
        <v>188002</v>
      </c>
      <c r="D31" s="1136" t="s">
        <v>1349</v>
      </c>
      <c r="E31" s="1639"/>
      <c r="F31" s="888"/>
      <c r="G31" s="729"/>
      <c r="H31" s="12"/>
    </row>
    <row r="32" spans="1:8" ht="12.75" customHeight="1" x14ac:dyDescent="0.2"/>
    <row r="33" spans="1:8" ht="12.75" customHeight="1" x14ac:dyDescent="0.2"/>
    <row r="34" spans="1:8" ht="14.25" customHeight="1" x14ac:dyDescent="0.2">
      <c r="B34" s="132" t="s">
        <v>1491</v>
      </c>
      <c r="C34" s="132"/>
      <c r="D34" s="132"/>
      <c r="E34" s="132"/>
      <c r="F34" s="132"/>
      <c r="G34" s="132"/>
      <c r="H34" s="73"/>
    </row>
    <row r="35" spans="1:8" ht="12.75" customHeight="1" thickBot="1" x14ac:dyDescent="0.25">
      <c r="B35" s="5"/>
      <c r="C35" s="5"/>
      <c r="D35" s="5"/>
      <c r="E35" s="8"/>
      <c r="F35" s="8"/>
      <c r="G35" s="8" t="s">
        <v>171</v>
      </c>
      <c r="H35" s="11"/>
    </row>
    <row r="36" spans="1:8" ht="12.75" customHeight="1" x14ac:dyDescent="0.2">
      <c r="A36" s="2613" t="s">
        <v>1554</v>
      </c>
      <c r="B36" s="2635" t="s">
        <v>177</v>
      </c>
      <c r="C36" s="2615" t="s">
        <v>1350</v>
      </c>
      <c r="D36" s="2574" t="s">
        <v>189</v>
      </c>
      <c r="E36" s="2619" t="s">
        <v>1641</v>
      </c>
      <c r="F36" s="2609" t="s">
        <v>1498</v>
      </c>
      <c r="G36" s="2621" t="s">
        <v>192</v>
      </c>
      <c r="H36" s="12"/>
    </row>
    <row r="37" spans="1:8" ht="24" customHeight="1" thickBot="1" x14ac:dyDescent="0.25">
      <c r="A37" s="2614"/>
      <c r="B37" s="2636"/>
      <c r="C37" s="2616"/>
      <c r="D37" s="2575"/>
      <c r="E37" s="2620"/>
      <c r="F37" s="2610"/>
      <c r="G37" s="2622"/>
      <c r="H37" s="12"/>
    </row>
    <row r="38" spans="1:8" ht="12.75" customHeight="1" thickBot="1" x14ac:dyDescent="0.25">
      <c r="A38" s="67">
        <f>A39</f>
        <v>50</v>
      </c>
      <c r="B38" s="811" t="s">
        <v>178</v>
      </c>
      <c r="C38" s="812" t="s">
        <v>175</v>
      </c>
      <c r="D38" s="66" t="s">
        <v>180</v>
      </c>
      <c r="E38" s="67">
        <v>65</v>
      </c>
      <c r="F38" s="67">
        <f>F39</f>
        <v>65</v>
      </c>
      <c r="G38" s="64" t="s">
        <v>173</v>
      </c>
      <c r="H38" s="12"/>
    </row>
    <row r="39" spans="1:8" ht="12.75" customHeight="1" x14ac:dyDescent="0.2">
      <c r="A39" s="762">
        <f>SUM(A40:A40)</f>
        <v>50</v>
      </c>
      <c r="B39" s="1100" t="s">
        <v>178</v>
      </c>
      <c r="C39" s="1059" t="s">
        <v>173</v>
      </c>
      <c r="D39" s="1101" t="s">
        <v>61</v>
      </c>
      <c r="E39" s="1748">
        <f>SUM(E40:E40)</f>
        <v>65</v>
      </c>
      <c r="F39" s="763">
        <f>SUM(F40:F40)</f>
        <v>65</v>
      </c>
      <c r="G39" s="1102" t="s">
        <v>173</v>
      </c>
      <c r="H39" s="12"/>
    </row>
    <row r="40" spans="1:8" ht="12" thickBot="1" x14ac:dyDescent="0.25">
      <c r="A40" s="777">
        <v>50</v>
      </c>
      <c r="B40" s="818" t="s">
        <v>178</v>
      </c>
      <c r="C40" s="1186" t="s">
        <v>1345</v>
      </c>
      <c r="D40" s="1136" t="s">
        <v>1346</v>
      </c>
      <c r="E40" s="1615">
        <v>65</v>
      </c>
      <c r="F40" s="821">
        <v>65</v>
      </c>
      <c r="G40" s="158"/>
      <c r="H40" s="12"/>
    </row>
    <row r="44" spans="1:8" ht="12.75" x14ac:dyDescent="0.2">
      <c r="A44" s="2771"/>
      <c r="B44" s="2720"/>
      <c r="C44" s="2720"/>
      <c r="D44" s="2771"/>
      <c r="E44" s="2720"/>
      <c r="F44" s="1970"/>
      <c r="G44" s="1971"/>
      <c r="H44" s="1972"/>
    </row>
    <row r="45" spans="1:8" ht="12.75" x14ac:dyDescent="0.2">
      <c r="A45" s="2773"/>
      <c r="B45" s="2720"/>
      <c r="C45" s="2720"/>
      <c r="D45" s="1973"/>
      <c r="E45" s="1972"/>
      <c r="F45" s="1971"/>
      <c r="G45" s="1971"/>
      <c r="H45" s="1972"/>
    </row>
    <row r="46" spans="1:8" ht="12.75" x14ac:dyDescent="0.2">
      <c r="A46" s="1972"/>
      <c r="B46" s="1972"/>
      <c r="C46" s="1972"/>
      <c r="D46" s="1972"/>
      <c r="E46" s="1972"/>
      <c r="F46" s="1971"/>
      <c r="G46" s="1971"/>
      <c r="H46" s="1972"/>
    </row>
    <row r="47" spans="1:8" ht="12.75" x14ac:dyDescent="0.2">
      <c r="A47" s="1972"/>
      <c r="B47" s="1972"/>
      <c r="C47" s="1972"/>
      <c r="D47" s="1972"/>
      <c r="E47" s="1972"/>
      <c r="F47" s="1971"/>
      <c r="G47" s="1971"/>
      <c r="H47" s="1972"/>
    </row>
    <row r="48" spans="1:8" ht="12.75" x14ac:dyDescent="0.2">
      <c r="A48" s="2771"/>
      <c r="B48" s="2772"/>
      <c r="C48" s="1972"/>
      <c r="D48" s="1972"/>
      <c r="E48" s="1972"/>
      <c r="F48" s="1970"/>
      <c r="G48" s="1971"/>
      <c r="H48" s="1972"/>
    </row>
    <row r="49" spans="1:9" ht="12.75" x14ac:dyDescent="0.2">
      <c r="A49" s="2773"/>
      <c r="B49" s="2720"/>
      <c r="C49" s="1972"/>
      <c r="D49" s="2771"/>
      <c r="E49" s="2772"/>
      <c r="F49" s="1971"/>
      <c r="G49" s="1971"/>
      <c r="H49" s="1972"/>
    </row>
    <row r="50" spans="1:9" ht="12.75" x14ac:dyDescent="0.2">
      <c r="A50" s="1972"/>
      <c r="B50" s="1972"/>
      <c r="C50" s="1972"/>
      <c r="D50" s="2771"/>
      <c r="E50" s="2772"/>
      <c r="F50" s="1971"/>
      <c r="G50" s="1971"/>
      <c r="H50" s="1972"/>
    </row>
    <row r="51" spans="1:9" ht="12.75" x14ac:dyDescent="0.2">
      <c r="A51" s="1972"/>
      <c r="B51" s="1972"/>
      <c r="C51" s="1972"/>
      <c r="D51" s="1972"/>
      <c r="E51" s="1972"/>
      <c r="F51" s="1972"/>
      <c r="G51" s="1971"/>
      <c r="H51" s="1971"/>
      <c r="I51" s="1972"/>
    </row>
    <row r="52" spans="1:9" ht="12.75" x14ac:dyDescent="0.2">
      <c r="A52" s="2771"/>
      <c r="B52" s="2772"/>
      <c r="C52" s="2772"/>
      <c r="D52" s="2772"/>
      <c r="E52" s="2772"/>
      <c r="F52" s="1970"/>
      <c r="H52" s="1971"/>
      <c r="I52" s="1972"/>
    </row>
    <row r="53" spans="1:9" ht="12.75" x14ac:dyDescent="0.2">
      <c r="A53" s="2771"/>
      <c r="B53" s="2772"/>
      <c r="C53" s="1972"/>
      <c r="D53" s="1972"/>
      <c r="E53" s="1972"/>
      <c r="F53" s="1972"/>
      <c r="G53" s="1971"/>
      <c r="H53" s="1971"/>
      <c r="I53" s="1972"/>
    </row>
    <row r="54" spans="1:9" ht="12.75" x14ac:dyDescent="0.2">
      <c r="A54" s="1972"/>
      <c r="B54" s="1972"/>
      <c r="C54" s="1972"/>
      <c r="D54" s="1972"/>
      <c r="E54" s="1972"/>
      <c r="F54" s="1972"/>
      <c r="G54" s="1971"/>
      <c r="H54" s="1971"/>
      <c r="I54" s="1972"/>
    </row>
  </sheetData>
  <mergeCells count="37">
    <mergeCell ref="A36:A37"/>
    <mergeCell ref="B36:B37"/>
    <mergeCell ref="C36:C37"/>
    <mergeCell ref="D36:D37"/>
    <mergeCell ref="D50:E50"/>
    <mergeCell ref="A52:E52"/>
    <mergeCell ref="A53:B53"/>
    <mergeCell ref="A44:C44"/>
    <mergeCell ref="D44:E44"/>
    <mergeCell ref="A45:C45"/>
    <mergeCell ref="A48:B48"/>
    <mergeCell ref="A49:B49"/>
    <mergeCell ref="D49:E49"/>
    <mergeCell ref="F36:F37"/>
    <mergeCell ref="F17:F18"/>
    <mergeCell ref="E36:E37"/>
    <mergeCell ref="D7:D8"/>
    <mergeCell ref="G36:G37"/>
    <mergeCell ref="G17:G18"/>
    <mergeCell ref="F25:F26"/>
    <mergeCell ref="G25:G26"/>
    <mergeCell ref="C17:C18"/>
    <mergeCell ref="D17:D18"/>
    <mergeCell ref="E17:E18"/>
    <mergeCell ref="A25:A26"/>
    <mergeCell ref="B25:B26"/>
    <mergeCell ref="C25:C26"/>
    <mergeCell ref="D25:D26"/>
    <mergeCell ref="E25:E26"/>
    <mergeCell ref="A17:A18"/>
    <mergeCell ref="B17:B18"/>
    <mergeCell ref="A1:G1"/>
    <mergeCell ref="A3:G3"/>
    <mergeCell ref="C5:E5"/>
    <mergeCell ref="B7:B8"/>
    <mergeCell ref="C7:C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workbookViewId="0">
      <selection activeCell="A23" sqref="A23:I24"/>
    </sheetView>
  </sheetViews>
  <sheetFormatPr defaultRowHeight="12.75" x14ac:dyDescent="0.2"/>
  <cols>
    <col min="1" max="16384" width="9.140625" style="210"/>
  </cols>
  <sheetData>
    <row r="2" spans="1:12" ht="33.75" x14ac:dyDescent="0.5">
      <c r="A2" s="2518" t="s">
        <v>312</v>
      </c>
      <c r="B2" s="2518"/>
      <c r="C2" s="2518"/>
      <c r="D2" s="2518"/>
      <c r="E2" s="2518"/>
      <c r="F2" s="2518"/>
      <c r="G2" s="2518"/>
      <c r="H2" s="2518"/>
      <c r="I2" s="2518"/>
      <c r="J2" s="209"/>
      <c r="K2" s="209"/>
      <c r="L2" s="209"/>
    </row>
    <row r="23" spans="1:12" ht="12.75" customHeight="1" x14ac:dyDescent="0.2">
      <c r="A23" s="2519" t="s">
        <v>1559</v>
      </c>
      <c r="B23" s="2519"/>
      <c r="C23" s="2519"/>
      <c r="D23" s="2519"/>
      <c r="E23" s="2519"/>
      <c r="F23" s="2519"/>
      <c r="G23" s="2519"/>
      <c r="H23" s="2519"/>
      <c r="I23" s="2519"/>
      <c r="J23" s="211"/>
      <c r="K23" s="211"/>
      <c r="L23" s="211"/>
    </row>
    <row r="24" spans="1:12" ht="12.75" customHeight="1" x14ac:dyDescent="0.2">
      <c r="A24" s="2519"/>
      <c r="B24" s="2519"/>
      <c r="C24" s="2519"/>
      <c r="D24" s="2519"/>
      <c r="E24" s="2519"/>
      <c r="F24" s="2519"/>
      <c r="G24" s="2519"/>
      <c r="H24" s="2519"/>
      <c r="I24" s="2519"/>
      <c r="J24" s="211"/>
      <c r="K24" s="211"/>
      <c r="L24" s="211"/>
    </row>
    <row r="25" spans="1:12" ht="12.75" customHeight="1" x14ac:dyDescent="0.2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</row>
    <row r="26" spans="1:12" ht="12.75" customHeight="1" x14ac:dyDescent="0.2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</row>
    <row r="27" spans="1:12" ht="12.75" customHeight="1" x14ac:dyDescent="0.2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</row>
    <row r="28" spans="1:12" ht="12.75" customHeight="1" x14ac:dyDescent="0.2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</row>
  </sheetData>
  <mergeCells count="2">
    <mergeCell ref="A2:I2"/>
    <mergeCell ref="A23:I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B1" sqref="B1:G1"/>
    </sheetView>
  </sheetViews>
  <sheetFormatPr defaultRowHeight="12.75" x14ac:dyDescent="0.2"/>
  <cols>
    <col min="1" max="1" width="4.140625" style="200" customWidth="1"/>
    <col min="2" max="2" width="3.7109375" style="200" customWidth="1"/>
    <col min="3" max="3" width="5.42578125" style="200" customWidth="1"/>
    <col min="4" max="5" width="20.7109375" style="200" customWidth="1"/>
    <col min="6" max="6" width="14.85546875" style="200" customWidth="1"/>
    <col min="7" max="7" width="14.42578125" style="200" customWidth="1"/>
    <col min="8" max="8" width="5.140625" style="200" customWidth="1"/>
    <col min="9" max="9" width="11.7109375" style="200" bestFit="1" customWidth="1"/>
    <col min="10" max="10" width="9.140625" style="200"/>
    <col min="11" max="11" width="10.140625" style="200" bestFit="1" customWidth="1"/>
    <col min="12" max="16384" width="9.140625" style="200"/>
  </cols>
  <sheetData>
    <row r="1" spans="1:11" s="12" customFormat="1" ht="18" customHeight="1" x14ac:dyDescent="0.25">
      <c r="B1" s="2548" t="s">
        <v>1640</v>
      </c>
      <c r="C1" s="2548"/>
      <c r="D1" s="2548"/>
      <c r="E1" s="2548"/>
      <c r="F1" s="2548"/>
      <c r="G1" s="2548"/>
    </row>
    <row r="2" spans="1:11" ht="12.75" customHeight="1" x14ac:dyDescent="0.25">
      <c r="B2" s="213"/>
      <c r="C2" s="213"/>
      <c r="D2" s="213"/>
      <c r="E2" s="213"/>
      <c r="F2" s="213"/>
      <c r="G2" s="213"/>
    </row>
    <row r="3" spans="1:11" ht="12.75" customHeight="1" x14ac:dyDescent="0.25">
      <c r="B3" s="213"/>
      <c r="C3" s="213"/>
      <c r="D3" s="213"/>
      <c r="E3" s="213"/>
      <c r="F3" s="213"/>
      <c r="G3" s="213"/>
    </row>
    <row r="4" spans="1:11" ht="12.75" customHeight="1" x14ac:dyDescent="0.2"/>
    <row r="5" spans="1:11" ht="15.75" x14ac:dyDescent="0.25">
      <c r="A5" s="214"/>
      <c r="B5" s="2536" t="s">
        <v>1981</v>
      </c>
      <c r="C5" s="2537"/>
      <c r="D5" s="2537"/>
      <c r="E5" s="2537"/>
      <c r="F5" s="2537"/>
      <c r="G5" s="2538"/>
      <c r="H5" s="214"/>
    </row>
    <row r="6" spans="1:11" ht="13.5" thickBot="1" x14ac:dyDescent="0.25">
      <c r="G6" s="215" t="s">
        <v>191</v>
      </c>
    </row>
    <row r="7" spans="1:11" ht="13.5" thickBot="1" x14ac:dyDescent="0.25">
      <c r="B7" s="2539" t="s">
        <v>372</v>
      </c>
      <c r="C7" s="2540"/>
      <c r="D7" s="2540"/>
      <c r="E7" s="2541"/>
      <c r="F7" s="217" t="s">
        <v>1497</v>
      </c>
      <c r="G7" s="218" t="s">
        <v>1498</v>
      </c>
    </row>
    <row r="8" spans="1:11" ht="13.5" customHeight="1" thickBot="1" x14ac:dyDescent="0.25">
      <c r="B8" s="2535" t="s">
        <v>373</v>
      </c>
      <c r="C8" s="2524"/>
      <c r="D8" s="2524"/>
      <c r="E8" s="2525"/>
      <c r="F8" s="219">
        <f>SUM(F9:F11)</f>
        <v>2610076.7000000002</v>
      </c>
      <c r="G8" s="220">
        <f>SUM(G9:G11)</f>
        <v>2828080.7</v>
      </c>
      <c r="I8" s="221"/>
      <c r="K8" s="221"/>
    </row>
    <row r="9" spans="1:11" x14ac:dyDescent="0.2">
      <c r="B9" s="222" t="s">
        <v>174</v>
      </c>
      <c r="C9" s="2522" t="s">
        <v>374</v>
      </c>
      <c r="D9" s="2549"/>
      <c r="E9" s="2549"/>
      <c r="F9" s="223">
        <v>2610076.7000000002</v>
      </c>
      <c r="G9" s="224">
        <f>G13+G16</f>
        <v>2828080.7</v>
      </c>
    </row>
    <row r="10" spans="1:11" x14ac:dyDescent="0.2">
      <c r="B10" s="225" t="s">
        <v>174</v>
      </c>
      <c r="C10" s="2520" t="s">
        <v>375</v>
      </c>
      <c r="D10" s="2545"/>
      <c r="E10" s="2521"/>
      <c r="F10" s="227">
        <f>F15+F18</f>
        <v>0</v>
      </c>
      <c r="G10" s="228">
        <f>G15+G18</f>
        <v>0</v>
      </c>
    </row>
    <row r="11" spans="1:11" ht="13.5" thickBot="1" x14ac:dyDescent="0.25">
      <c r="B11" s="229" t="s">
        <v>174</v>
      </c>
      <c r="C11" s="2528" t="s">
        <v>376</v>
      </c>
      <c r="D11" s="2546"/>
      <c r="E11" s="2529"/>
      <c r="F11" s="230">
        <v>0</v>
      </c>
      <c r="G11" s="231">
        <v>0</v>
      </c>
    </row>
    <row r="12" spans="1:11" ht="13.5" thickBot="1" x14ac:dyDescent="0.25">
      <c r="B12" s="2547" t="s">
        <v>377</v>
      </c>
      <c r="C12" s="2547"/>
      <c r="D12" s="232"/>
      <c r="E12" s="232"/>
      <c r="F12" s="233" t="s">
        <v>1497</v>
      </c>
      <c r="G12" s="233" t="s">
        <v>1498</v>
      </c>
    </row>
    <row r="13" spans="1:11" ht="13.5" customHeight="1" thickBot="1" x14ac:dyDescent="0.25">
      <c r="B13" s="2535" t="s">
        <v>378</v>
      </c>
      <c r="C13" s="2524"/>
      <c r="D13" s="2524"/>
      <c r="E13" s="2525"/>
      <c r="F13" s="234">
        <f>SUM(F14:F15)</f>
        <v>2522188</v>
      </c>
      <c r="G13" s="235">
        <f>SUM(G14:G15)</f>
        <v>2729120</v>
      </c>
    </row>
    <row r="14" spans="1:11" ht="12.75" customHeight="1" x14ac:dyDescent="0.2">
      <c r="B14" s="236" t="s">
        <v>174</v>
      </c>
      <c r="C14" s="2543" t="s">
        <v>379</v>
      </c>
      <c r="D14" s="2543"/>
      <c r="E14" s="2544"/>
      <c r="F14" s="237">
        <f>2461000+61188</f>
        <v>2522188</v>
      </c>
      <c r="G14" s="238">
        <f>2661000+68120</f>
        <v>2729120</v>
      </c>
    </row>
    <row r="15" spans="1:11" ht="13.5" thickBot="1" x14ac:dyDescent="0.25">
      <c r="B15" s="239" t="s">
        <v>174</v>
      </c>
      <c r="C15" s="2542" t="s">
        <v>380</v>
      </c>
      <c r="D15" s="2542"/>
      <c r="E15" s="2520"/>
      <c r="F15" s="240">
        <v>0</v>
      </c>
      <c r="G15" s="241">
        <v>0</v>
      </c>
    </row>
    <row r="16" spans="1:11" ht="13.5" thickBot="1" x14ac:dyDescent="0.25">
      <c r="B16" s="2535" t="s">
        <v>381</v>
      </c>
      <c r="C16" s="2524"/>
      <c r="D16" s="2524"/>
      <c r="E16" s="2525"/>
      <c r="F16" s="234">
        <f>SUM(F17:F18)</f>
        <v>87888.7</v>
      </c>
      <c r="G16" s="242">
        <f>SUM(G17:G18)</f>
        <v>98960.7</v>
      </c>
    </row>
    <row r="17" spans="1:11" ht="12.75" customHeight="1" x14ac:dyDescent="0.2">
      <c r="B17" s="236" t="s">
        <v>174</v>
      </c>
      <c r="C17" s="2543" t="s">
        <v>382</v>
      </c>
      <c r="D17" s="2543"/>
      <c r="E17" s="2544"/>
      <c r="F17" s="237">
        <f>63118.7+24770</f>
        <v>87888.7</v>
      </c>
      <c r="G17" s="238">
        <f>67590.7+31370</f>
        <v>98960.7</v>
      </c>
    </row>
    <row r="18" spans="1:11" ht="13.5" thickBot="1" x14ac:dyDescent="0.25">
      <c r="B18" s="239" t="s">
        <v>174</v>
      </c>
      <c r="C18" s="2543" t="s">
        <v>383</v>
      </c>
      <c r="D18" s="2543"/>
      <c r="E18" s="2544"/>
      <c r="F18" s="243">
        <v>0</v>
      </c>
      <c r="G18" s="244"/>
      <c r="I18" s="221"/>
    </row>
    <row r="19" spans="1:11" ht="13.5" thickBot="1" x14ac:dyDescent="0.25">
      <c r="B19" s="2535" t="s">
        <v>384</v>
      </c>
      <c r="C19" s="2524"/>
      <c r="D19" s="2524"/>
      <c r="E19" s="2525"/>
      <c r="F19" s="234">
        <f>F20</f>
        <v>0</v>
      </c>
      <c r="G19" s="242">
        <f>G20</f>
        <v>0</v>
      </c>
    </row>
    <row r="20" spans="1:11" ht="12.75" customHeight="1" thickBot="1" x14ac:dyDescent="0.25">
      <c r="B20" s="245" t="s">
        <v>174</v>
      </c>
      <c r="C20" s="2532" t="s">
        <v>385</v>
      </c>
      <c r="D20" s="2534"/>
      <c r="E20" s="2534"/>
      <c r="F20" s="246">
        <v>0</v>
      </c>
      <c r="G20" s="247">
        <v>0</v>
      </c>
    </row>
    <row r="21" spans="1:11" ht="13.5" thickBot="1" x14ac:dyDescent="0.25">
      <c r="B21" s="2535" t="s">
        <v>373</v>
      </c>
      <c r="C21" s="2524"/>
      <c r="D21" s="2524"/>
      <c r="E21" s="2525"/>
      <c r="F21" s="219">
        <f>F13+F16+F19</f>
        <v>2610076.7000000002</v>
      </c>
      <c r="G21" s="248">
        <f>G13+G16+G19</f>
        <v>2828080.7</v>
      </c>
    </row>
    <row r="22" spans="1:11" ht="10.5" customHeight="1" x14ac:dyDescent="0.2">
      <c r="B22" s="208"/>
      <c r="C22" s="208"/>
      <c r="D22" s="208"/>
      <c r="E22" s="208"/>
      <c r="F22" s="208"/>
      <c r="G22" s="208"/>
    </row>
    <row r="23" spans="1:11" ht="13.5" customHeight="1" x14ac:dyDescent="0.2">
      <c r="B23" s="249"/>
      <c r="C23" s="249"/>
      <c r="D23" s="249"/>
      <c r="E23" s="249"/>
      <c r="F23" s="249"/>
      <c r="G23" s="249"/>
    </row>
    <row r="24" spans="1:11" ht="10.5" customHeight="1" x14ac:dyDescent="0.2">
      <c r="B24" s="204"/>
      <c r="C24" s="204"/>
      <c r="D24" s="204"/>
      <c r="E24" s="204"/>
      <c r="F24" s="250"/>
    </row>
    <row r="25" spans="1:11" ht="15.75" x14ac:dyDescent="0.25">
      <c r="A25" s="214"/>
      <c r="B25" s="2536" t="s">
        <v>1570</v>
      </c>
      <c r="C25" s="2537"/>
      <c r="D25" s="2537"/>
      <c r="E25" s="2537"/>
      <c r="F25" s="2537"/>
      <c r="G25" s="2538"/>
    </row>
    <row r="26" spans="1:11" ht="13.5" thickBot="1" x14ac:dyDescent="0.25">
      <c r="F26" s="250"/>
      <c r="G26" s="215" t="s">
        <v>191</v>
      </c>
    </row>
    <row r="27" spans="1:11" ht="13.5" thickBot="1" x14ac:dyDescent="0.25">
      <c r="B27" s="2539" t="s">
        <v>372</v>
      </c>
      <c r="C27" s="2540"/>
      <c r="D27" s="2540"/>
      <c r="E27" s="2541"/>
      <c r="F27" s="217" t="s">
        <v>1497</v>
      </c>
      <c r="G27" s="218" t="s">
        <v>1498</v>
      </c>
    </row>
    <row r="28" spans="1:11" ht="13.5" customHeight="1" thickBot="1" x14ac:dyDescent="0.25">
      <c r="B28" s="216" t="s">
        <v>174</v>
      </c>
      <c r="C28" s="2524" t="s">
        <v>386</v>
      </c>
      <c r="D28" s="2524"/>
      <c r="E28" s="2525"/>
      <c r="F28" s="234">
        <f>SUM(F29:F40)</f>
        <v>2522188</v>
      </c>
      <c r="G28" s="235">
        <f>SUM(G29:G40)</f>
        <v>2729120</v>
      </c>
    </row>
    <row r="29" spans="1:11" x14ac:dyDescent="0.2">
      <c r="B29" s="251" t="s">
        <v>178</v>
      </c>
      <c r="C29" s="252" t="s">
        <v>387</v>
      </c>
      <c r="D29" s="2522" t="s">
        <v>388</v>
      </c>
      <c r="E29" s="2523"/>
      <c r="F29" s="237">
        <v>2460000</v>
      </c>
      <c r="G29" s="253">
        <v>2660000</v>
      </c>
    </row>
    <row r="30" spans="1:11" x14ac:dyDescent="0.2">
      <c r="B30" s="225" t="s">
        <v>178</v>
      </c>
      <c r="C30" s="254" t="s">
        <v>389</v>
      </c>
      <c r="D30" s="2520" t="s">
        <v>390</v>
      </c>
      <c r="E30" s="2521"/>
      <c r="F30" s="240">
        <v>1000</v>
      </c>
      <c r="G30" s="255">
        <v>1000</v>
      </c>
      <c r="K30" s="221"/>
    </row>
    <row r="31" spans="1:11" x14ac:dyDescent="0.2">
      <c r="B31" s="225" t="s">
        <v>178</v>
      </c>
      <c r="C31" s="254">
        <v>2122</v>
      </c>
      <c r="D31" s="2520" t="s">
        <v>391</v>
      </c>
      <c r="E31" s="2521"/>
      <c r="F31" s="240">
        <v>18367.999999999993</v>
      </c>
      <c r="G31" s="255">
        <v>19500</v>
      </c>
      <c r="I31" s="1867"/>
      <c r="K31" s="221"/>
    </row>
    <row r="32" spans="1:11" x14ac:dyDescent="0.2">
      <c r="B32" s="225" t="s">
        <v>178</v>
      </c>
      <c r="C32" s="254">
        <v>2122</v>
      </c>
      <c r="D32" s="2520" t="s">
        <v>392</v>
      </c>
      <c r="E32" s="2521"/>
      <c r="F32" s="240">
        <v>7500</v>
      </c>
      <c r="G32" s="255">
        <v>7500</v>
      </c>
      <c r="I32" s="1867"/>
      <c r="K32" s="221"/>
    </row>
    <row r="33" spans="2:11" x14ac:dyDescent="0.2">
      <c r="B33" s="225" t="s">
        <v>178</v>
      </c>
      <c r="C33" s="254">
        <v>2122</v>
      </c>
      <c r="D33" s="2520" t="s">
        <v>393</v>
      </c>
      <c r="E33" s="2521"/>
      <c r="F33" s="240">
        <v>0</v>
      </c>
      <c r="G33" s="255">
        <v>0</v>
      </c>
      <c r="I33" s="1867"/>
      <c r="K33" s="221"/>
    </row>
    <row r="34" spans="2:11" x14ac:dyDescent="0.2">
      <c r="B34" s="225" t="s">
        <v>178</v>
      </c>
      <c r="C34" s="254">
        <v>2122</v>
      </c>
      <c r="D34" s="2520" t="s">
        <v>394</v>
      </c>
      <c r="E34" s="2521"/>
      <c r="F34" s="240">
        <v>3700</v>
      </c>
      <c r="G34" s="255">
        <v>3700</v>
      </c>
      <c r="I34" s="1867"/>
      <c r="K34" s="221"/>
    </row>
    <row r="35" spans="2:11" x14ac:dyDescent="0.2">
      <c r="B35" s="225" t="s">
        <v>178</v>
      </c>
      <c r="C35" s="254">
        <v>2122</v>
      </c>
      <c r="D35" s="2520" t="s">
        <v>395</v>
      </c>
      <c r="E35" s="2521"/>
      <c r="F35" s="240">
        <v>120</v>
      </c>
      <c r="G35" s="255">
        <v>120</v>
      </c>
      <c r="I35" s="1867"/>
      <c r="K35" s="221"/>
    </row>
    <row r="36" spans="2:11" x14ac:dyDescent="0.2">
      <c r="B36" s="225" t="s">
        <v>178</v>
      </c>
      <c r="C36" s="254">
        <v>2122</v>
      </c>
      <c r="D36" s="2520" t="s">
        <v>396</v>
      </c>
      <c r="E36" s="2521"/>
      <c r="F36" s="240">
        <v>0</v>
      </c>
      <c r="G36" s="255">
        <v>0</v>
      </c>
      <c r="I36" s="1867"/>
      <c r="K36" s="221"/>
    </row>
    <row r="37" spans="2:11" x14ac:dyDescent="0.2">
      <c r="B37" s="225" t="s">
        <v>178</v>
      </c>
      <c r="C37" s="254" t="s">
        <v>397</v>
      </c>
      <c r="D37" s="2520" t="s">
        <v>398</v>
      </c>
      <c r="E37" s="2521"/>
      <c r="F37" s="240">
        <v>1200</v>
      </c>
      <c r="G37" s="255">
        <v>500</v>
      </c>
      <c r="K37" s="221"/>
    </row>
    <row r="38" spans="2:11" x14ac:dyDescent="0.2">
      <c r="B38" s="225" t="s">
        <v>178</v>
      </c>
      <c r="C38" s="254">
        <v>2342</v>
      </c>
      <c r="D38" s="2520" t="s">
        <v>399</v>
      </c>
      <c r="E38" s="2521"/>
      <c r="F38" s="240">
        <v>18000</v>
      </c>
      <c r="G38" s="255">
        <v>18000</v>
      </c>
    </row>
    <row r="39" spans="2:11" x14ac:dyDescent="0.2">
      <c r="B39" s="225" t="s">
        <v>178</v>
      </c>
      <c r="C39" s="254" t="s">
        <v>400</v>
      </c>
      <c r="D39" s="2520" t="s">
        <v>401</v>
      </c>
      <c r="E39" s="2521"/>
      <c r="F39" s="240">
        <v>0</v>
      </c>
      <c r="G39" s="255">
        <v>0</v>
      </c>
      <c r="H39" s="257"/>
    </row>
    <row r="40" spans="2:11" ht="13.5" thickBot="1" x14ac:dyDescent="0.25">
      <c r="B40" s="258" t="s">
        <v>178</v>
      </c>
      <c r="C40" s="259" t="s">
        <v>402</v>
      </c>
      <c r="D40" s="2526" t="s">
        <v>403</v>
      </c>
      <c r="E40" s="2527"/>
      <c r="F40" s="243">
        <f>8800+3500</f>
        <v>12300</v>
      </c>
      <c r="G40" s="260">
        <f>8800+6000+4000</f>
        <v>18800</v>
      </c>
      <c r="I40" s="221"/>
    </row>
    <row r="41" spans="2:11" ht="13.5" thickBot="1" x14ac:dyDescent="0.25">
      <c r="B41" s="216" t="s">
        <v>174</v>
      </c>
      <c r="C41" s="2524" t="s">
        <v>404</v>
      </c>
      <c r="D41" s="2524"/>
      <c r="E41" s="2525"/>
      <c r="F41" s="234">
        <f>SUM(F42:F42)</f>
        <v>0</v>
      </c>
      <c r="G41" s="235">
        <f>SUM(G42:G42)</f>
        <v>0</v>
      </c>
      <c r="I41" s="221"/>
    </row>
    <row r="42" spans="2:11" ht="12.75" customHeight="1" thickBot="1" x14ac:dyDescent="0.25">
      <c r="B42" s="251" t="s">
        <v>178</v>
      </c>
      <c r="C42" s="252" t="s">
        <v>405</v>
      </c>
      <c r="D42" s="2522" t="s">
        <v>406</v>
      </c>
      <c r="E42" s="2523"/>
      <c r="F42" s="237">
        <v>0</v>
      </c>
      <c r="G42" s="253">
        <v>0</v>
      </c>
    </row>
    <row r="43" spans="2:11" ht="13.5" thickBot="1" x14ac:dyDescent="0.25">
      <c r="B43" s="216" t="s">
        <v>174</v>
      </c>
      <c r="C43" s="2524" t="s">
        <v>407</v>
      </c>
      <c r="D43" s="2524"/>
      <c r="E43" s="2525"/>
      <c r="F43" s="234">
        <f>SUM(F44:F46)</f>
        <v>87888.7</v>
      </c>
      <c r="G43" s="235">
        <f>SUM(G44:G46)</f>
        <v>98960.7</v>
      </c>
    </row>
    <row r="44" spans="2:11" x14ac:dyDescent="0.2">
      <c r="B44" s="251" t="s">
        <v>178</v>
      </c>
      <c r="C44" s="252">
        <v>4112</v>
      </c>
      <c r="D44" s="2522" t="s">
        <v>408</v>
      </c>
      <c r="E44" s="2523"/>
      <c r="F44" s="237">
        <v>63118.7</v>
      </c>
      <c r="G44" s="253">
        <v>67590.7</v>
      </c>
      <c r="I44" s="221"/>
      <c r="K44" s="221"/>
    </row>
    <row r="45" spans="2:11" x14ac:dyDescent="0.2">
      <c r="B45" s="258" t="s">
        <v>178</v>
      </c>
      <c r="C45" s="261" t="s">
        <v>409</v>
      </c>
      <c r="D45" s="262" t="s">
        <v>410</v>
      </c>
      <c r="E45" s="263"/>
      <c r="F45" s="243">
        <v>0</v>
      </c>
      <c r="G45" s="260">
        <v>0</v>
      </c>
      <c r="I45" s="221"/>
    </row>
    <row r="46" spans="2:11" ht="13.5" thickBot="1" x14ac:dyDescent="0.25">
      <c r="B46" s="256" t="s">
        <v>178</v>
      </c>
      <c r="C46" s="264">
        <v>4121</v>
      </c>
      <c r="D46" s="2528" t="s">
        <v>411</v>
      </c>
      <c r="E46" s="2529"/>
      <c r="F46" s="265">
        <v>24770</v>
      </c>
      <c r="G46" s="266">
        <v>31370</v>
      </c>
      <c r="K46" s="221"/>
    </row>
    <row r="47" spans="2:11" ht="13.5" thickBot="1" x14ac:dyDescent="0.25">
      <c r="B47" s="216" t="s">
        <v>174</v>
      </c>
      <c r="C47" s="2524" t="s">
        <v>412</v>
      </c>
      <c r="D47" s="2524"/>
      <c r="E47" s="2525"/>
      <c r="F47" s="234">
        <f>SUM(F48:F48)</f>
        <v>0</v>
      </c>
      <c r="G47" s="235">
        <f>SUM(G48:G48)</f>
        <v>0</v>
      </c>
    </row>
    <row r="48" spans="2:11" ht="13.5" thickBot="1" x14ac:dyDescent="0.25">
      <c r="B48" s="258" t="s">
        <v>178</v>
      </c>
      <c r="C48" s="267" t="s">
        <v>413</v>
      </c>
      <c r="D48" s="2528" t="s">
        <v>414</v>
      </c>
      <c r="E48" s="2529"/>
      <c r="F48" s="243">
        <v>0</v>
      </c>
      <c r="G48" s="260">
        <v>0</v>
      </c>
    </row>
    <row r="49" spans="2:9" ht="13.5" thickBot="1" x14ac:dyDescent="0.25">
      <c r="B49" s="216" t="s">
        <v>174</v>
      </c>
      <c r="C49" s="2525" t="s">
        <v>384</v>
      </c>
      <c r="D49" s="2530"/>
      <c r="E49" s="2531"/>
      <c r="F49" s="234">
        <f>F50</f>
        <v>0</v>
      </c>
      <c r="G49" s="235">
        <f>G50</f>
        <v>0</v>
      </c>
    </row>
    <row r="50" spans="2:9" ht="13.5" thickBot="1" x14ac:dyDescent="0.25">
      <c r="B50" s="258" t="s">
        <v>178</v>
      </c>
      <c r="C50" s="259">
        <v>8123</v>
      </c>
      <c r="D50" s="2532" t="s">
        <v>415</v>
      </c>
      <c r="E50" s="2533"/>
      <c r="F50" s="268">
        <v>0</v>
      </c>
      <c r="G50" s="269">
        <v>0</v>
      </c>
    </row>
    <row r="51" spans="2:9" ht="13.5" thickBot="1" x14ac:dyDescent="0.25">
      <c r="B51" s="216" t="s">
        <v>174</v>
      </c>
      <c r="C51" s="2524" t="s">
        <v>416</v>
      </c>
      <c r="D51" s="2524"/>
      <c r="E51" s="2525"/>
      <c r="F51" s="234">
        <f>F28+F41+F43+F47+F49</f>
        <v>2610076.7000000002</v>
      </c>
      <c r="G51" s="235">
        <f>G28+G41+G43+G47+G49</f>
        <v>2828080.7</v>
      </c>
    </row>
    <row r="52" spans="2:9" x14ac:dyDescent="0.2">
      <c r="I52" s="221"/>
    </row>
    <row r="54" spans="2:9" x14ac:dyDescent="0.2">
      <c r="G54" s="221"/>
    </row>
    <row r="55" spans="2:9" x14ac:dyDescent="0.2">
      <c r="G55" s="221"/>
    </row>
  </sheetData>
  <mergeCells count="42">
    <mergeCell ref="B1:G1"/>
    <mergeCell ref="B5:G5"/>
    <mergeCell ref="B7:E7"/>
    <mergeCell ref="B8:E8"/>
    <mergeCell ref="C9:E9"/>
    <mergeCell ref="C10:E10"/>
    <mergeCell ref="C11:E11"/>
    <mergeCell ref="B12:C12"/>
    <mergeCell ref="B13:E13"/>
    <mergeCell ref="C14:E14"/>
    <mergeCell ref="C15:E15"/>
    <mergeCell ref="B16:E16"/>
    <mergeCell ref="C17:E17"/>
    <mergeCell ref="C18:E18"/>
    <mergeCell ref="B19:E19"/>
    <mergeCell ref="C20:E20"/>
    <mergeCell ref="B21:E21"/>
    <mergeCell ref="B25:G25"/>
    <mergeCell ref="B27:E27"/>
    <mergeCell ref="C28:E28"/>
    <mergeCell ref="D29:E29"/>
    <mergeCell ref="D30:E30"/>
    <mergeCell ref="D31:E31"/>
    <mergeCell ref="D32:E32"/>
    <mergeCell ref="C51:E51"/>
    <mergeCell ref="D39:E39"/>
    <mergeCell ref="D40:E40"/>
    <mergeCell ref="C41:E41"/>
    <mergeCell ref="D42:E42"/>
    <mergeCell ref="C43:E43"/>
    <mergeCell ref="D44:E44"/>
    <mergeCell ref="D46:E46"/>
    <mergeCell ref="C47:E47"/>
    <mergeCell ref="D48:E48"/>
    <mergeCell ref="C49:E49"/>
    <mergeCell ref="D50:E50"/>
    <mergeCell ref="D38:E38"/>
    <mergeCell ref="D33:E33"/>
    <mergeCell ref="D34:E34"/>
    <mergeCell ref="D35:E35"/>
    <mergeCell ref="D36:E36"/>
    <mergeCell ref="D37:E37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Normal="100" workbookViewId="0">
      <selection sqref="A1:G1"/>
    </sheetView>
  </sheetViews>
  <sheetFormatPr defaultRowHeight="12.75" x14ac:dyDescent="0.2"/>
  <cols>
    <col min="1" max="1" width="8.140625" style="200" customWidth="1"/>
    <col min="2" max="2" width="3.7109375" style="200" customWidth="1"/>
    <col min="3" max="5" width="5.42578125" style="200" customWidth="1"/>
    <col min="6" max="6" width="50.28515625" style="200" customWidth="1"/>
    <col min="7" max="7" width="12.7109375" style="200" customWidth="1"/>
    <col min="8" max="8" width="10.140625" style="200" bestFit="1" customWidth="1"/>
    <col min="9" max="9" width="10.5703125" style="200" customWidth="1"/>
    <col min="10" max="10" width="9.7109375" style="200" customWidth="1"/>
    <col min="11" max="16384" width="9.140625" style="200"/>
  </cols>
  <sheetData>
    <row r="1" spans="1:11" ht="18" x14ac:dyDescent="0.25">
      <c r="A1" s="2548" t="s">
        <v>1640</v>
      </c>
      <c r="B1" s="2548"/>
      <c r="C1" s="2548"/>
      <c r="D1" s="2548"/>
      <c r="E1" s="2548"/>
      <c r="F1" s="2548"/>
      <c r="G1" s="2548"/>
    </row>
    <row r="3" spans="1:11" ht="15.75" x14ac:dyDescent="0.25">
      <c r="A3" s="2536" t="s">
        <v>1571</v>
      </c>
      <c r="B3" s="2537"/>
      <c r="C3" s="2537"/>
      <c r="D3" s="2537"/>
      <c r="E3" s="2537"/>
      <c r="F3" s="2537"/>
      <c r="G3" s="2538"/>
    </row>
    <row r="4" spans="1:11" ht="13.5" thickBot="1" x14ac:dyDescent="0.25">
      <c r="G4" s="215" t="s">
        <v>191</v>
      </c>
    </row>
    <row r="5" spans="1:11" ht="13.5" thickBot="1" x14ac:dyDescent="0.25">
      <c r="A5" s="2551" t="s">
        <v>417</v>
      </c>
      <c r="B5" s="2552"/>
      <c r="C5" s="2552"/>
      <c r="D5" s="2552"/>
      <c r="E5" s="2553"/>
      <c r="F5" s="270" t="s">
        <v>16</v>
      </c>
      <c r="G5" s="218" t="s">
        <v>1498</v>
      </c>
    </row>
    <row r="6" spans="1:11" ht="13.5" customHeight="1" thickBot="1" x14ac:dyDescent="0.25">
      <c r="A6" s="271" t="s">
        <v>316</v>
      </c>
      <c r="B6" s="272" t="s">
        <v>178</v>
      </c>
      <c r="C6" s="273" t="s">
        <v>17</v>
      </c>
      <c r="D6" s="274" t="s">
        <v>185</v>
      </c>
      <c r="E6" s="275" t="s">
        <v>186</v>
      </c>
      <c r="F6" s="427" t="s">
        <v>418</v>
      </c>
      <c r="G6" s="276">
        <f>SUM(G7:G11)</f>
        <v>2660000</v>
      </c>
      <c r="I6" s="2247"/>
    </row>
    <row r="7" spans="1:11" ht="12.75" customHeight="1" x14ac:dyDescent="0.2">
      <c r="A7" s="2554" t="s">
        <v>419</v>
      </c>
      <c r="B7" s="277" t="s">
        <v>179</v>
      </c>
      <c r="C7" s="278" t="s">
        <v>173</v>
      </c>
      <c r="D7" s="278" t="s">
        <v>173</v>
      </c>
      <c r="E7" s="279">
        <v>1111</v>
      </c>
      <c r="F7" s="428" t="s">
        <v>420</v>
      </c>
      <c r="G7" s="280">
        <v>575000</v>
      </c>
      <c r="I7" s="221"/>
    </row>
    <row r="8" spans="1:11" x14ac:dyDescent="0.2">
      <c r="A8" s="2555"/>
      <c r="B8" s="281" t="s">
        <v>179</v>
      </c>
      <c r="C8" s="282" t="s">
        <v>173</v>
      </c>
      <c r="D8" s="282" t="s">
        <v>173</v>
      </c>
      <c r="E8" s="283">
        <v>1112</v>
      </c>
      <c r="F8" s="429" t="s">
        <v>421</v>
      </c>
      <c r="G8" s="280">
        <f>4000-1000</f>
        <v>3000</v>
      </c>
      <c r="I8" s="221"/>
    </row>
    <row r="9" spans="1:11" x14ac:dyDescent="0.2">
      <c r="A9" s="2555"/>
      <c r="B9" s="281" t="s">
        <v>179</v>
      </c>
      <c r="C9" s="282" t="s">
        <v>173</v>
      </c>
      <c r="D9" s="282" t="s">
        <v>173</v>
      </c>
      <c r="E9" s="283">
        <v>1113</v>
      </c>
      <c r="F9" s="429" t="s">
        <v>422</v>
      </c>
      <c r="G9" s="280">
        <v>55000</v>
      </c>
    </row>
    <row r="10" spans="1:11" x14ac:dyDescent="0.2">
      <c r="A10" s="2555"/>
      <c r="B10" s="281" t="s">
        <v>179</v>
      </c>
      <c r="C10" s="282" t="s">
        <v>173</v>
      </c>
      <c r="D10" s="282" t="s">
        <v>173</v>
      </c>
      <c r="E10" s="283">
        <v>1121</v>
      </c>
      <c r="F10" s="429" t="s">
        <v>423</v>
      </c>
      <c r="G10" s="280">
        <v>627000</v>
      </c>
    </row>
    <row r="11" spans="1:11" ht="13.5" thickBot="1" x14ac:dyDescent="0.25">
      <c r="A11" s="2556"/>
      <c r="B11" s="284" t="s">
        <v>179</v>
      </c>
      <c r="C11" s="282" t="s">
        <v>173</v>
      </c>
      <c r="D11" s="282" t="s">
        <v>173</v>
      </c>
      <c r="E11" s="283">
        <v>1211</v>
      </c>
      <c r="F11" s="430" t="s">
        <v>424</v>
      </c>
      <c r="G11" s="285">
        <v>1400000</v>
      </c>
    </row>
    <row r="12" spans="1:11" ht="13.5" thickBot="1" x14ac:dyDescent="0.25">
      <c r="A12" s="286" t="s">
        <v>316</v>
      </c>
      <c r="B12" s="287" t="s">
        <v>178</v>
      </c>
      <c r="C12" s="273" t="s">
        <v>17</v>
      </c>
      <c r="D12" s="274" t="s">
        <v>185</v>
      </c>
      <c r="E12" s="275" t="s">
        <v>186</v>
      </c>
      <c r="F12" s="431" t="s">
        <v>425</v>
      </c>
      <c r="G12" s="288">
        <f>SUM(G13:G19)</f>
        <v>1000</v>
      </c>
      <c r="K12" s="1868"/>
    </row>
    <row r="13" spans="1:11" x14ac:dyDescent="0.2">
      <c r="A13" s="289" t="s">
        <v>328</v>
      </c>
      <c r="B13" s="290" t="s">
        <v>179</v>
      </c>
      <c r="C13" s="291" t="s">
        <v>173</v>
      </c>
      <c r="D13" s="292" t="s">
        <v>173</v>
      </c>
      <c r="E13" s="293">
        <v>1361</v>
      </c>
      <c r="F13" s="432" t="s">
        <v>426</v>
      </c>
      <c r="G13" s="294">
        <v>170</v>
      </c>
    </row>
    <row r="14" spans="1:11" ht="12.75" customHeight="1" x14ac:dyDescent="0.2">
      <c r="A14" s="295" t="s">
        <v>332</v>
      </c>
      <c r="B14" s="296" t="s">
        <v>179</v>
      </c>
      <c r="C14" s="297" t="s">
        <v>173</v>
      </c>
      <c r="D14" s="298" t="s">
        <v>173</v>
      </c>
      <c r="E14" s="299">
        <v>1361</v>
      </c>
      <c r="F14" s="428" t="s">
        <v>427</v>
      </c>
      <c r="G14" s="280">
        <v>460</v>
      </c>
    </row>
    <row r="15" spans="1:11" x14ac:dyDescent="0.2">
      <c r="A15" s="300" t="s">
        <v>338</v>
      </c>
      <c r="B15" s="296" t="s">
        <v>179</v>
      </c>
      <c r="C15" s="297" t="s">
        <v>173</v>
      </c>
      <c r="D15" s="298" t="s">
        <v>173</v>
      </c>
      <c r="E15" s="299">
        <v>1361</v>
      </c>
      <c r="F15" s="429" t="s">
        <v>428</v>
      </c>
      <c r="G15" s="280">
        <v>100</v>
      </c>
      <c r="H15" s="221"/>
    </row>
    <row r="16" spans="1:11" x14ac:dyDescent="0.2">
      <c r="A16" s="300" t="s">
        <v>341</v>
      </c>
      <c r="B16" s="301" t="s">
        <v>179</v>
      </c>
      <c r="C16" s="302" t="s">
        <v>173</v>
      </c>
      <c r="D16" s="303" t="s">
        <v>173</v>
      </c>
      <c r="E16" s="304">
        <v>1361</v>
      </c>
      <c r="F16" s="429" t="s">
        <v>429</v>
      </c>
      <c r="G16" s="305">
        <v>110</v>
      </c>
    </row>
    <row r="17" spans="1:10" x14ac:dyDescent="0.2">
      <c r="A17" s="300" t="s">
        <v>344</v>
      </c>
      <c r="B17" s="296" t="s">
        <v>179</v>
      </c>
      <c r="C17" s="297" t="s">
        <v>173</v>
      </c>
      <c r="D17" s="298" t="s">
        <v>173</v>
      </c>
      <c r="E17" s="299">
        <v>1361</v>
      </c>
      <c r="F17" s="429" t="s">
        <v>430</v>
      </c>
      <c r="G17" s="280">
        <v>10</v>
      </c>
    </row>
    <row r="18" spans="1:10" x14ac:dyDescent="0.2">
      <c r="A18" s="300" t="s">
        <v>350</v>
      </c>
      <c r="B18" s="296" t="s">
        <v>179</v>
      </c>
      <c r="C18" s="297" t="s">
        <v>173</v>
      </c>
      <c r="D18" s="298" t="s">
        <v>173</v>
      </c>
      <c r="E18" s="299">
        <v>1361</v>
      </c>
      <c r="F18" s="429" t="s">
        <v>431</v>
      </c>
      <c r="G18" s="280">
        <v>100</v>
      </c>
    </row>
    <row r="19" spans="1:10" ht="13.5" thickBot="1" x14ac:dyDescent="0.25">
      <c r="A19" s="306" t="s">
        <v>353</v>
      </c>
      <c r="B19" s="307" t="s">
        <v>179</v>
      </c>
      <c r="C19" s="308" t="s">
        <v>173</v>
      </c>
      <c r="D19" s="309" t="s">
        <v>173</v>
      </c>
      <c r="E19" s="310">
        <v>1361</v>
      </c>
      <c r="F19" s="430" t="s">
        <v>432</v>
      </c>
      <c r="G19" s="285">
        <v>50</v>
      </c>
    </row>
    <row r="20" spans="1:10" x14ac:dyDescent="0.2">
      <c r="A20" s="311"/>
      <c r="B20" s="312"/>
      <c r="C20" s="312"/>
      <c r="D20" s="312"/>
      <c r="E20" s="312"/>
      <c r="F20" s="313"/>
      <c r="G20" s="314"/>
    </row>
    <row r="21" spans="1:10" s="315" customFormat="1" ht="12.75" customHeight="1" thickBot="1" x14ac:dyDescent="0.25">
      <c r="B21" s="316"/>
      <c r="C21" s="317"/>
      <c r="D21" s="317"/>
      <c r="E21" s="317"/>
      <c r="F21" s="317"/>
      <c r="G21" s="318" t="s">
        <v>191</v>
      </c>
    </row>
    <row r="22" spans="1:10" s="315" customFormat="1" ht="13.5" thickBot="1" x14ac:dyDescent="0.25">
      <c r="A22" s="319" t="s">
        <v>1497</v>
      </c>
      <c r="B22" s="2562" t="s">
        <v>18</v>
      </c>
      <c r="C22" s="2563"/>
      <c r="D22" s="2563"/>
      <c r="E22" s="2564"/>
      <c r="F22" s="320" t="s">
        <v>16</v>
      </c>
      <c r="G22" s="218" t="s">
        <v>1498</v>
      </c>
    </row>
    <row r="23" spans="1:10" s="315" customFormat="1" ht="13.5" thickBot="1" x14ac:dyDescent="0.25">
      <c r="A23" s="321">
        <f>SUM(A24:A58)+SUM(A59:A71)</f>
        <v>18368</v>
      </c>
      <c r="B23" s="322" t="s">
        <v>178</v>
      </c>
      <c r="C23" s="323" t="s">
        <v>17</v>
      </c>
      <c r="D23" s="324" t="s">
        <v>185</v>
      </c>
      <c r="E23" s="325" t="s">
        <v>186</v>
      </c>
      <c r="F23" s="433" t="s">
        <v>15</v>
      </c>
      <c r="G23" s="321">
        <f>SUM(G24:G71)</f>
        <v>19500</v>
      </c>
    </row>
    <row r="24" spans="1:10" s="331" customFormat="1" ht="12.75" customHeight="1" x14ac:dyDescent="0.2">
      <c r="A24" s="326">
        <v>859</v>
      </c>
      <c r="B24" s="327" t="s">
        <v>179</v>
      </c>
      <c r="C24" s="328">
        <v>1401</v>
      </c>
      <c r="D24" s="328">
        <v>3121</v>
      </c>
      <c r="E24" s="329">
        <v>2122</v>
      </c>
      <c r="F24" s="161" t="s">
        <v>19</v>
      </c>
      <c r="G24" s="330">
        <v>870</v>
      </c>
      <c r="H24" s="332"/>
      <c r="I24" s="1988"/>
      <c r="J24" s="1988"/>
    </row>
    <row r="25" spans="1:10" s="331" customFormat="1" x14ac:dyDescent="0.2">
      <c r="A25" s="333">
        <v>280.89999999999998</v>
      </c>
      <c r="B25" s="334" t="s">
        <v>179</v>
      </c>
      <c r="C25" s="335">
        <v>1402</v>
      </c>
      <c r="D25" s="336">
        <v>3121</v>
      </c>
      <c r="E25" s="337">
        <v>2122</v>
      </c>
      <c r="F25" s="162" t="s">
        <v>20</v>
      </c>
      <c r="G25" s="338">
        <v>285</v>
      </c>
      <c r="H25" s="332"/>
      <c r="I25" s="1988"/>
      <c r="J25" s="1988"/>
    </row>
    <row r="26" spans="1:10" s="331" customFormat="1" x14ac:dyDescent="0.2">
      <c r="A26" s="333">
        <v>81.5</v>
      </c>
      <c r="B26" s="334" t="s">
        <v>179</v>
      </c>
      <c r="C26" s="335">
        <v>1403</v>
      </c>
      <c r="D26" s="336">
        <v>3121</v>
      </c>
      <c r="E26" s="337">
        <v>2122</v>
      </c>
      <c r="F26" s="1981" t="s">
        <v>304</v>
      </c>
      <c r="G26" s="338">
        <v>85</v>
      </c>
      <c r="H26" s="332"/>
      <c r="I26" s="1988"/>
      <c r="J26" s="1988"/>
    </row>
    <row r="27" spans="1:10" s="331" customFormat="1" x14ac:dyDescent="0.2">
      <c r="A27" s="333">
        <v>718</v>
      </c>
      <c r="B27" s="334" t="s">
        <v>179</v>
      </c>
      <c r="C27" s="335">
        <v>1405</v>
      </c>
      <c r="D27" s="336">
        <v>3121</v>
      </c>
      <c r="E27" s="337">
        <v>2122</v>
      </c>
      <c r="F27" s="162" t="s">
        <v>21</v>
      </c>
      <c r="G27" s="338">
        <v>800</v>
      </c>
      <c r="H27" s="332"/>
      <c r="I27" s="1988"/>
      <c r="J27" s="1988"/>
    </row>
    <row r="28" spans="1:10" s="331" customFormat="1" x14ac:dyDescent="0.2">
      <c r="A28" s="333">
        <v>19.3</v>
      </c>
      <c r="B28" s="334" t="s">
        <v>179</v>
      </c>
      <c r="C28" s="335">
        <v>1406</v>
      </c>
      <c r="D28" s="336">
        <v>3121</v>
      </c>
      <c r="E28" s="337">
        <v>2122</v>
      </c>
      <c r="F28" s="162" t="s">
        <v>22</v>
      </c>
      <c r="G28" s="338">
        <v>87</v>
      </c>
      <c r="H28" s="332"/>
      <c r="I28" s="1988"/>
      <c r="J28" s="1988"/>
    </row>
    <row r="29" spans="1:10" s="331" customFormat="1" x14ac:dyDescent="0.2">
      <c r="A29" s="333">
        <v>237</v>
      </c>
      <c r="B29" s="334" t="s">
        <v>179</v>
      </c>
      <c r="C29" s="335">
        <v>1407</v>
      </c>
      <c r="D29" s="336">
        <v>3121</v>
      </c>
      <c r="E29" s="337">
        <v>2122</v>
      </c>
      <c r="F29" s="162" t="s">
        <v>23</v>
      </c>
      <c r="G29" s="338">
        <v>240</v>
      </c>
      <c r="H29" s="332"/>
      <c r="I29" s="1988"/>
      <c r="J29" s="1988"/>
    </row>
    <row r="30" spans="1:10" s="331" customFormat="1" x14ac:dyDescent="0.2">
      <c r="A30" s="333">
        <v>810</v>
      </c>
      <c r="B30" s="334" t="s">
        <v>179</v>
      </c>
      <c r="C30" s="335">
        <v>1409</v>
      </c>
      <c r="D30" s="336">
        <v>3121</v>
      </c>
      <c r="E30" s="337">
        <v>2122</v>
      </c>
      <c r="F30" s="1981" t="s">
        <v>303</v>
      </c>
      <c r="G30" s="338">
        <v>830</v>
      </c>
      <c r="H30" s="332"/>
      <c r="I30" s="1988"/>
      <c r="J30" s="1988"/>
    </row>
    <row r="31" spans="1:10" s="331" customFormat="1" x14ac:dyDescent="0.2">
      <c r="A31" s="333">
        <v>250</v>
      </c>
      <c r="B31" s="334" t="s">
        <v>179</v>
      </c>
      <c r="C31" s="335">
        <v>1410</v>
      </c>
      <c r="D31" s="336">
        <v>3121</v>
      </c>
      <c r="E31" s="337">
        <v>2122</v>
      </c>
      <c r="F31" s="162" t="s">
        <v>24</v>
      </c>
      <c r="G31" s="338">
        <v>280</v>
      </c>
      <c r="H31" s="332"/>
      <c r="I31" s="1988"/>
      <c r="J31" s="1988"/>
    </row>
    <row r="32" spans="1:10" s="331" customFormat="1" x14ac:dyDescent="0.2">
      <c r="A32" s="333">
        <v>584</v>
      </c>
      <c r="B32" s="334" t="s">
        <v>179</v>
      </c>
      <c r="C32" s="335">
        <v>1411</v>
      </c>
      <c r="D32" s="336">
        <v>3121</v>
      </c>
      <c r="E32" s="337">
        <v>2122</v>
      </c>
      <c r="F32" s="162" t="s">
        <v>25</v>
      </c>
      <c r="G32" s="338">
        <v>630</v>
      </c>
      <c r="H32" s="332"/>
      <c r="I32" s="1988"/>
      <c r="J32" s="1988"/>
    </row>
    <row r="33" spans="1:10" s="331" customFormat="1" x14ac:dyDescent="0.2">
      <c r="A33" s="333">
        <v>205</v>
      </c>
      <c r="B33" s="334" t="s">
        <v>179</v>
      </c>
      <c r="C33" s="335">
        <v>1412</v>
      </c>
      <c r="D33" s="336">
        <v>3122</v>
      </c>
      <c r="E33" s="337">
        <v>2122</v>
      </c>
      <c r="F33" s="162" t="s">
        <v>26</v>
      </c>
      <c r="G33" s="338">
        <v>205</v>
      </c>
      <c r="H33" s="332"/>
      <c r="I33" s="1988"/>
      <c r="J33" s="1988"/>
    </row>
    <row r="34" spans="1:10" s="331" customFormat="1" x14ac:dyDescent="0.2">
      <c r="A34" s="333">
        <v>256</v>
      </c>
      <c r="B34" s="334" t="s">
        <v>179</v>
      </c>
      <c r="C34" s="335">
        <v>1413</v>
      </c>
      <c r="D34" s="336">
        <v>3122</v>
      </c>
      <c r="E34" s="337">
        <v>2122</v>
      </c>
      <c r="F34" s="162" t="s">
        <v>27</v>
      </c>
      <c r="G34" s="338">
        <v>263</v>
      </c>
      <c r="H34" s="332"/>
      <c r="I34" s="1988"/>
      <c r="J34" s="1988"/>
    </row>
    <row r="35" spans="1:10" s="331" customFormat="1" x14ac:dyDescent="0.2">
      <c r="A35" s="333">
        <v>300</v>
      </c>
      <c r="B35" s="334" t="s">
        <v>179</v>
      </c>
      <c r="C35" s="335">
        <v>1414</v>
      </c>
      <c r="D35" s="336">
        <v>3122</v>
      </c>
      <c r="E35" s="337">
        <v>2122</v>
      </c>
      <c r="F35" s="162" t="s">
        <v>28</v>
      </c>
      <c r="G35" s="338">
        <v>303</v>
      </c>
      <c r="H35" s="332"/>
      <c r="I35" s="1988"/>
      <c r="J35" s="1988"/>
    </row>
    <row r="36" spans="1:10" s="331" customFormat="1" x14ac:dyDescent="0.2">
      <c r="A36" s="333">
        <v>335</v>
      </c>
      <c r="B36" s="334" t="s">
        <v>179</v>
      </c>
      <c r="C36" s="335">
        <v>1418</v>
      </c>
      <c r="D36" s="336">
        <v>3122</v>
      </c>
      <c r="E36" s="337">
        <v>2122</v>
      </c>
      <c r="F36" s="162" t="s">
        <v>29</v>
      </c>
      <c r="G36" s="338">
        <v>420</v>
      </c>
      <c r="H36" s="332"/>
      <c r="I36" s="1988"/>
      <c r="J36" s="1988"/>
    </row>
    <row r="37" spans="1:10" s="331" customFormat="1" x14ac:dyDescent="0.2">
      <c r="A37" s="333">
        <v>90</v>
      </c>
      <c r="B37" s="334" t="s">
        <v>179</v>
      </c>
      <c r="C37" s="335">
        <v>1420</v>
      </c>
      <c r="D37" s="336">
        <v>3122</v>
      </c>
      <c r="E37" s="337">
        <v>2122</v>
      </c>
      <c r="F37" s="162" t="s">
        <v>30</v>
      </c>
      <c r="G37" s="338">
        <v>90</v>
      </c>
      <c r="H37" s="332"/>
      <c r="I37" s="1988"/>
      <c r="J37" s="1988"/>
    </row>
    <row r="38" spans="1:10" s="331" customFormat="1" x14ac:dyDescent="0.2">
      <c r="A38" s="333">
        <v>88</v>
      </c>
      <c r="B38" s="334" t="s">
        <v>179</v>
      </c>
      <c r="C38" s="335">
        <v>1421</v>
      </c>
      <c r="D38" s="336">
        <v>3122</v>
      </c>
      <c r="E38" s="337">
        <v>2122</v>
      </c>
      <c r="F38" s="162" t="s">
        <v>31</v>
      </c>
      <c r="G38" s="338">
        <v>90</v>
      </c>
      <c r="H38" s="332"/>
      <c r="I38" s="1988"/>
      <c r="J38" s="1988"/>
    </row>
    <row r="39" spans="1:10" s="331" customFormat="1" x14ac:dyDescent="0.2">
      <c r="A39" s="333">
        <v>12</v>
      </c>
      <c r="B39" s="334" t="s">
        <v>179</v>
      </c>
      <c r="C39" s="335">
        <v>1422</v>
      </c>
      <c r="D39" s="336">
        <v>3122</v>
      </c>
      <c r="E39" s="337">
        <v>2122</v>
      </c>
      <c r="F39" s="162" t="s">
        <v>32</v>
      </c>
      <c r="G39" s="338">
        <v>13</v>
      </c>
      <c r="H39" s="332"/>
      <c r="I39" s="1988"/>
      <c r="J39" s="1988"/>
    </row>
    <row r="40" spans="1:10" s="331" customFormat="1" x14ac:dyDescent="0.2">
      <c r="A40" s="333">
        <v>720</v>
      </c>
      <c r="B40" s="334" t="s">
        <v>179</v>
      </c>
      <c r="C40" s="335">
        <v>1424</v>
      </c>
      <c r="D40" s="336">
        <v>3122</v>
      </c>
      <c r="E40" s="337">
        <v>2122</v>
      </c>
      <c r="F40" s="162" t="s">
        <v>33</v>
      </c>
      <c r="G40" s="338">
        <v>750</v>
      </c>
      <c r="H40" s="332"/>
      <c r="I40" s="1988"/>
      <c r="J40" s="1988"/>
    </row>
    <row r="41" spans="1:10" s="331" customFormat="1" x14ac:dyDescent="0.2">
      <c r="A41" s="333">
        <v>370</v>
      </c>
      <c r="B41" s="334" t="s">
        <v>179</v>
      </c>
      <c r="C41" s="335">
        <v>1425</v>
      </c>
      <c r="D41" s="336">
        <v>3122</v>
      </c>
      <c r="E41" s="337">
        <v>2122</v>
      </c>
      <c r="F41" s="162" t="s">
        <v>34</v>
      </c>
      <c r="G41" s="338">
        <v>380</v>
      </c>
      <c r="H41" s="332"/>
      <c r="I41" s="1988"/>
      <c r="J41" s="1988"/>
    </row>
    <row r="42" spans="1:10" s="331" customFormat="1" x14ac:dyDescent="0.2">
      <c r="A42" s="333">
        <v>1030</v>
      </c>
      <c r="B42" s="334" t="s">
        <v>179</v>
      </c>
      <c r="C42" s="335">
        <v>1427</v>
      </c>
      <c r="D42" s="336">
        <v>3122</v>
      </c>
      <c r="E42" s="337">
        <v>2122</v>
      </c>
      <c r="F42" s="162" t="s">
        <v>35</v>
      </c>
      <c r="G42" s="338">
        <v>1015</v>
      </c>
      <c r="H42" s="332"/>
      <c r="I42" s="1988"/>
      <c r="J42" s="1988"/>
    </row>
    <row r="43" spans="1:10" s="331" customFormat="1" x14ac:dyDescent="0.2">
      <c r="A43" s="333">
        <v>144</v>
      </c>
      <c r="B43" s="334" t="s">
        <v>179</v>
      </c>
      <c r="C43" s="335">
        <v>1428</v>
      </c>
      <c r="D43" s="336">
        <v>3122</v>
      </c>
      <c r="E43" s="337">
        <v>2122</v>
      </c>
      <c r="F43" s="162" t="s">
        <v>36</v>
      </c>
      <c r="G43" s="338">
        <v>145</v>
      </c>
      <c r="H43" s="332"/>
      <c r="I43" s="1988"/>
      <c r="J43" s="1988"/>
    </row>
    <row r="44" spans="1:10" s="331" customFormat="1" x14ac:dyDescent="0.2">
      <c r="A44" s="333">
        <v>145</v>
      </c>
      <c r="B44" s="334" t="s">
        <v>179</v>
      </c>
      <c r="C44" s="335">
        <v>1430</v>
      </c>
      <c r="D44" s="336">
        <v>3122</v>
      </c>
      <c r="E44" s="337">
        <v>2122</v>
      </c>
      <c r="F44" s="162" t="s">
        <v>37</v>
      </c>
      <c r="G44" s="338">
        <v>150</v>
      </c>
      <c r="H44" s="332"/>
      <c r="I44" s="1988"/>
      <c r="J44" s="1988"/>
    </row>
    <row r="45" spans="1:10" s="331" customFormat="1" x14ac:dyDescent="0.2">
      <c r="A45" s="333">
        <v>33.6</v>
      </c>
      <c r="B45" s="334" t="s">
        <v>179</v>
      </c>
      <c r="C45" s="335">
        <v>1432</v>
      </c>
      <c r="D45" s="336">
        <v>3123</v>
      </c>
      <c r="E45" s="337">
        <v>2122</v>
      </c>
      <c r="F45" s="1981" t="s">
        <v>300</v>
      </c>
      <c r="G45" s="338">
        <v>34</v>
      </c>
      <c r="H45" s="332"/>
      <c r="I45" s="1988"/>
      <c r="J45" s="1988"/>
    </row>
    <row r="46" spans="1:10" s="331" customFormat="1" x14ac:dyDescent="0.2">
      <c r="A46" s="333">
        <v>767.4</v>
      </c>
      <c r="B46" s="334" t="s">
        <v>179</v>
      </c>
      <c r="C46" s="335">
        <v>1433</v>
      </c>
      <c r="D46" s="336">
        <v>3123</v>
      </c>
      <c r="E46" s="337">
        <v>2122</v>
      </c>
      <c r="F46" s="162" t="s">
        <v>38</v>
      </c>
      <c r="G46" s="338">
        <v>1000</v>
      </c>
      <c r="H46" s="332"/>
      <c r="I46" s="1988"/>
      <c r="J46" s="1988"/>
    </row>
    <row r="47" spans="1:10" s="331" customFormat="1" x14ac:dyDescent="0.2">
      <c r="A47" s="333">
        <v>296</v>
      </c>
      <c r="B47" s="334" t="s">
        <v>179</v>
      </c>
      <c r="C47" s="335">
        <v>1434</v>
      </c>
      <c r="D47" s="336">
        <v>3123</v>
      </c>
      <c r="E47" s="337">
        <v>2122</v>
      </c>
      <c r="F47" s="162" t="s">
        <v>39</v>
      </c>
      <c r="G47" s="338">
        <v>300</v>
      </c>
      <c r="H47" s="332"/>
      <c r="I47" s="1988"/>
      <c r="J47" s="1988"/>
    </row>
    <row r="48" spans="1:10" s="331" customFormat="1" x14ac:dyDescent="0.2">
      <c r="A48" s="333">
        <v>670</v>
      </c>
      <c r="B48" s="334" t="s">
        <v>179</v>
      </c>
      <c r="C48" s="335">
        <v>1436</v>
      </c>
      <c r="D48" s="336">
        <v>3123</v>
      </c>
      <c r="E48" s="337">
        <v>2122</v>
      </c>
      <c r="F48" s="162" t="s">
        <v>40</v>
      </c>
      <c r="G48" s="338">
        <v>710</v>
      </c>
      <c r="H48" s="332"/>
      <c r="I48" s="1988"/>
      <c r="J48" s="1988"/>
    </row>
    <row r="49" spans="1:10" s="331" customFormat="1" x14ac:dyDescent="0.2">
      <c r="A49" s="333">
        <v>1800</v>
      </c>
      <c r="B49" s="334" t="s">
        <v>179</v>
      </c>
      <c r="C49" s="335">
        <v>1437</v>
      </c>
      <c r="D49" s="336">
        <v>3123</v>
      </c>
      <c r="E49" s="337">
        <v>2122</v>
      </c>
      <c r="F49" s="162" t="s">
        <v>41</v>
      </c>
      <c r="G49" s="338">
        <v>1800</v>
      </c>
      <c r="H49" s="332"/>
      <c r="I49" s="1988"/>
      <c r="J49" s="1988"/>
    </row>
    <row r="50" spans="1:10" s="331" customFormat="1" x14ac:dyDescent="0.2">
      <c r="A50" s="333">
        <v>100</v>
      </c>
      <c r="B50" s="334" t="s">
        <v>179</v>
      </c>
      <c r="C50" s="335">
        <v>1438</v>
      </c>
      <c r="D50" s="336">
        <v>3123</v>
      </c>
      <c r="E50" s="337">
        <v>2122</v>
      </c>
      <c r="F50" s="162" t="s">
        <v>42</v>
      </c>
      <c r="G50" s="338">
        <v>205</v>
      </c>
      <c r="H50" s="332"/>
      <c r="I50" s="1988"/>
      <c r="J50" s="1988"/>
    </row>
    <row r="51" spans="1:10" s="331" customFormat="1" x14ac:dyDescent="0.2">
      <c r="A51" s="333">
        <v>380</v>
      </c>
      <c r="B51" s="334" t="s">
        <v>179</v>
      </c>
      <c r="C51" s="335">
        <v>1440</v>
      </c>
      <c r="D51" s="336">
        <v>3123</v>
      </c>
      <c r="E51" s="337">
        <v>2122</v>
      </c>
      <c r="F51" s="162" t="s">
        <v>43</v>
      </c>
      <c r="G51" s="338">
        <v>450</v>
      </c>
      <c r="H51" s="332"/>
      <c r="I51" s="1988"/>
      <c r="J51" s="1988"/>
    </row>
    <row r="52" spans="1:10" s="331" customFormat="1" x14ac:dyDescent="0.2">
      <c r="A52" s="333">
        <v>1220</v>
      </c>
      <c r="B52" s="334" t="s">
        <v>179</v>
      </c>
      <c r="C52" s="335">
        <v>1442</v>
      </c>
      <c r="D52" s="336">
        <v>3123</v>
      </c>
      <c r="E52" s="337">
        <v>2122</v>
      </c>
      <c r="F52" s="162" t="s">
        <v>44</v>
      </c>
      <c r="G52" s="338">
        <v>1360</v>
      </c>
      <c r="H52" s="332"/>
      <c r="I52" s="1988"/>
      <c r="J52" s="1988"/>
    </row>
    <row r="53" spans="1:10" s="331" customFormat="1" x14ac:dyDescent="0.2">
      <c r="A53" s="333">
        <v>550</v>
      </c>
      <c r="B53" s="334" t="s">
        <v>179</v>
      </c>
      <c r="C53" s="335">
        <v>1443</v>
      </c>
      <c r="D53" s="336">
        <v>3122</v>
      </c>
      <c r="E53" s="337">
        <v>2122</v>
      </c>
      <c r="F53" s="162" t="s">
        <v>45</v>
      </c>
      <c r="G53" s="338">
        <v>550</v>
      </c>
      <c r="H53" s="332"/>
      <c r="I53" s="1988"/>
      <c r="J53" s="1988"/>
    </row>
    <row r="54" spans="1:10" s="331" customFormat="1" x14ac:dyDescent="0.2">
      <c r="A54" s="333">
        <v>1000</v>
      </c>
      <c r="B54" s="334" t="s">
        <v>179</v>
      </c>
      <c r="C54" s="335">
        <v>1448</v>
      </c>
      <c r="D54" s="336">
        <v>3123</v>
      </c>
      <c r="E54" s="337">
        <v>2122</v>
      </c>
      <c r="F54" s="162" t="s">
        <v>46</v>
      </c>
      <c r="G54" s="338">
        <v>1100</v>
      </c>
      <c r="H54" s="332"/>
      <c r="I54" s="1988"/>
      <c r="J54" s="1988"/>
    </row>
    <row r="55" spans="1:10" s="331" customFormat="1" x14ac:dyDescent="0.2">
      <c r="A55" s="333">
        <v>1667</v>
      </c>
      <c r="B55" s="334" t="s">
        <v>179</v>
      </c>
      <c r="C55" s="335">
        <v>1450</v>
      </c>
      <c r="D55" s="336">
        <v>3124</v>
      </c>
      <c r="E55" s="337">
        <v>2122</v>
      </c>
      <c r="F55" s="162" t="s">
        <v>47</v>
      </c>
      <c r="G55" s="338">
        <v>1790</v>
      </c>
      <c r="H55" s="332"/>
      <c r="I55" s="1988"/>
      <c r="J55" s="1988"/>
    </row>
    <row r="56" spans="1:10" s="331" customFormat="1" x14ac:dyDescent="0.2">
      <c r="A56" s="333">
        <v>156</v>
      </c>
      <c r="B56" s="334" t="s">
        <v>179</v>
      </c>
      <c r="C56" s="335">
        <v>1452</v>
      </c>
      <c r="D56" s="336">
        <v>3122</v>
      </c>
      <c r="E56" s="337">
        <v>2122</v>
      </c>
      <c r="F56" s="163" t="s">
        <v>48</v>
      </c>
      <c r="G56" s="338">
        <v>178</v>
      </c>
      <c r="H56" s="332"/>
      <c r="I56" s="1988"/>
      <c r="J56" s="1988"/>
    </row>
    <row r="57" spans="1:10" s="331" customFormat="1" x14ac:dyDescent="0.2">
      <c r="A57" s="333">
        <v>767.1</v>
      </c>
      <c r="B57" s="334" t="s">
        <v>179</v>
      </c>
      <c r="C57" s="335">
        <v>1455</v>
      </c>
      <c r="D57" s="336">
        <v>3113</v>
      </c>
      <c r="E57" s="337">
        <v>2122</v>
      </c>
      <c r="F57" s="1982" t="s">
        <v>1982</v>
      </c>
      <c r="G57" s="338">
        <v>770</v>
      </c>
      <c r="H57" s="332"/>
      <c r="I57" s="1988"/>
      <c r="J57" s="1988"/>
    </row>
    <row r="58" spans="1:10" s="331" customFormat="1" x14ac:dyDescent="0.2">
      <c r="A58" s="333">
        <v>116.8</v>
      </c>
      <c r="B58" s="334" t="s">
        <v>179</v>
      </c>
      <c r="C58" s="335">
        <v>1456</v>
      </c>
      <c r="D58" s="336">
        <v>3113</v>
      </c>
      <c r="E58" s="337">
        <v>2122</v>
      </c>
      <c r="F58" s="162" t="s">
        <v>49</v>
      </c>
      <c r="G58" s="338">
        <v>120</v>
      </c>
      <c r="H58" s="332"/>
      <c r="I58" s="1988"/>
      <c r="J58" s="1988"/>
    </row>
    <row r="59" spans="1:10" s="331" customFormat="1" ht="12.75" customHeight="1" x14ac:dyDescent="0.2">
      <c r="A59" s="333">
        <v>33</v>
      </c>
      <c r="B59" s="339" t="s">
        <v>179</v>
      </c>
      <c r="C59" s="336">
        <v>1462</v>
      </c>
      <c r="D59" s="336">
        <v>3113</v>
      </c>
      <c r="E59" s="340">
        <v>2122</v>
      </c>
      <c r="F59" s="162" t="s">
        <v>50</v>
      </c>
      <c r="G59" s="338">
        <v>33</v>
      </c>
      <c r="H59" s="332"/>
      <c r="I59" s="1988"/>
      <c r="J59" s="1988"/>
    </row>
    <row r="60" spans="1:10" s="331" customFormat="1" ht="12.75" customHeight="1" x14ac:dyDescent="0.2">
      <c r="A60" s="451">
        <v>39.44</v>
      </c>
      <c r="B60" s="334" t="s">
        <v>179</v>
      </c>
      <c r="C60" s="335">
        <v>1469</v>
      </c>
      <c r="D60" s="335">
        <v>3114</v>
      </c>
      <c r="E60" s="337">
        <v>2122</v>
      </c>
      <c r="F60" s="162" t="s">
        <v>51</v>
      </c>
      <c r="G60" s="338">
        <v>19</v>
      </c>
      <c r="H60" s="332"/>
      <c r="I60" s="1988"/>
      <c r="J60" s="1988"/>
    </row>
    <row r="61" spans="1:10" s="331" customFormat="1" x14ac:dyDescent="0.2">
      <c r="A61" s="333">
        <v>23.5</v>
      </c>
      <c r="B61" s="339" t="s">
        <v>179</v>
      </c>
      <c r="C61" s="336">
        <v>1470</v>
      </c>
      <c r="D61" s="336">
        <v>3133</v>
      </c>
      <c r="E61" s="340">
        <v>2122</v>
      </c>
      <c r="F61" s="426" t="s">
        <v>52</v>
      </c>
      <c r="G61" s="338">
        <v>23.5</v>
      </c>
      <c r="H61" s="332"/>
      <c r="I61" s="1988"/>
      <c r="J61" s="1988"/>
    </row>
    <row r="62" spans="1:10" s="331" customFormat="1" x14ac:dyDescent="0.2">
      <c r="A62" s="333">
        <v>612.20000000000005</v>
      </c>
      <c r="B62" s="334" t="s">
        <v>179</v>
      </c>
      <c r="C62" s="335">
        <v>1471</v>
      </c>
      <c r="D62" s="336">
        <v>3133</v>
      </c>
      <c r="E62" s="337">
        <v>2122</v>
      </c>
      <c r="F62" s="425" t="s">
        <v>53</v>
      </c>
      <c r="G62" s="338">
        <v>620</v>
      </c>
      <c r="H62" s="332"/>
      <c r="I62" s="1988"/>
      <c r="J62" s="1988"/>
    </row>
    <row r="63" spans="1:10" s="331" customFormat="1" x14ac:dyDescent="0.2">
      <c r="A63" s="451">
        <v>91.7</v>
      </c>
      <c r="B63" s="334" t="s">
        <v>179</v>
      </c>
      <c r="C63" s="335">
        <v>1472</v>
      </c>
      <c r="D63" s="336">
        <v>3133</v>
      </c>
      <c r="E63" s="337">
        <v>2122</v>
      </c>
      <c r="F63" s="1983" t="s">
        <v>54</v>
      </c>
      <c r="G63" s="338">
        <v>92</v>
      </c>
      <c r="H63" s="332"/>
      <c r="I63" s="1988"/>
      <c r="J63" s="1988"/>
    </row>
    <row r="64" spans="1:10" x14ac:dyDescent="0.2">
      <c r="A64" s="333">
        <v>47.11</v>
      </c>
      <c r="B64" s="339" t="s">
        <v>179</v>
      </c>
      <c r="C64" s="336">
        <v>1473</v>
      </c>
      <c r="D64" s="336">
        <v>3133</v>
      </c>
      <c r="E64" s="340">
        <v>2122</v>
      </c>
      <c r="F64" s="426" t="s">
        <v>301</v>
      </c>
      <c r="G64" s="338">
        <v>40</v>
      </c>
      <c r="H64" s="332"/>
      <c r="I64" s="1988"/>
      <c r="J64" s="1988"/>
    </row>
    <row r="65" spans="1:10" x14ac:dyDescent="0.2">
      <c r="A65" s="333">
        <v>32.54</v>
      </c>
      <c r="B65" s="334" t="s">
        <v>179</v>
      </c>
      <c r="C65" s="335">
        <v>1474</v>
      </c>
      <c r="D65" s="336">
        <v>3133</v>
      </c>
      <c r="E65" s="337">
        <v>2122</v>
      </c>
      <c r="F65" s="425" t="s">
        <v>55</v>
      </c>
      <c r="G65" s="338">
        <v>34</v>
      </c>
      <c r="H65" s="332"/>
      <c r="I65" s="1988"/>
      <c r="J65" s="1988"/>
    </row>
    <row r="66" spans="1:10" x14ac:dyDescent="0.2">
      <c r="A66" s="333">
        <v>241.8</v>
      </c>
      <c r="B66" s="334" t="s">
        <v>179</v>
      </c>
      <c r="C66" s="335">
        <v>1475</v>
      </c>
      <c r="D66" s="336">
        <v>3133</v>
      </c>
      <c r="E66" s="337">
        <v>2122</v>
      </c>
      <c r="F66" s="425" t="s">
        <v>56</v>
      </c>
      <c r="G66" s="338">
        <v>245</v>
      </c>
      <c r="H66" s="332"/>
      <c r="I66" s="1988"/>
      <c r="J66" s="1988"/>
    </row>
    <row r="67" spans="1:10" x14ac:dyDescent="0.2">
      <c r="A67" s="333">
        <v>17.3</v>
      </c>
      <c r="B67" s="334" t="s">
        <v>179</v>
      </c>
      <c r="C67" s="335">
        <v>1476</v>
      </c>
      <c r="D67" s="336">
        <v>3133</v>
      </c>
      <c r="E67" s="337">
        <v>2122</v>
      </c>
      <c r="F67" s="425" t="s">
        <v>57</v>
      </c>
      <c r="G67" s="338">
        <v>20</v>
      </c>
      <c r="H67" s="332"/>
      <c r="I67" s="1988"/>
      <c r="J67" s="1988"/>
    </row>
    <row r="68" spans="1:10" s="331" customFormat="1" x14ac:dyDescent="0.2">
      <c r="A68" s="333">
        <v>100</v>
      </c>
      <c r="B68" s="334" t="s">
        <v>179</v>
      </c>
      <c r="C68" s="335">
        <v>1481</v>
      </c>
      <c r="D68" s="336">
        <v>3147</v>
      </c>
      <c r="E68" s="337">
        <v>2122</v>
      </c>
      <c r="F68" s="425" t="s">
        <v>58</v>
      </c>
      <c r="G68" s="338">
        <v>70.400000000000006</v>
      </c>
      <c r="H68" s="332"/>
      <c r="I68" s="1988"/>
      <c r="J68" s="1988"/>
    </row>
    <row r="69" spans="1:10" s="331" customFormat="1" x14ac:dyDescent="0.2">
      <c r="A69" s="333">
        <v>65.7</v>
      </c>
      <c r="B69" s="334" t="s">
        <v>179</v>
      </c>
      <c r="C69" s="335">
        <v>1485</v>
      </c>
      <c r="D69" s="336">
        <v>3421</v>
      </c>
      <c r="E69" s="337">
        <v>2122</v>
      </c>
      <c r="F69" s="425" t="s">
        <v>59</v>
      </c>
      <c r="G69" s="338">
        <v>0</v>
      </c>
      <c r="H69" s="332"/>
      <c r="I69" s="1988"/>
      <c r="J69" s="1988"/>
    </row>
    <row r="70" spans="1:10" s="331" customFormat="1" x14ac:dyDescent="0.2">
      <c r="A70" s="333">
        <v>5.1100000000000003</v>
      </c>
      <c r="B70" s="334" t="s">
        <v>179</v>
      </c>
      <c r="C70" s="335">
        <v>1492</v>
      </c>
      <c r="D70" s="336">
        <v>3146</v>
      </c>
      <c r="E70" s="337">
        <v>2122</v>
      </c>
      <c r="F70" s="425" t="s">
        <v>60</v>
      </c>
      <c r="G70" s="344">
        <v>5.0999999999999996</v>
      </c>
      <c r="H70" s="332"/>
      <c r="I70" s="332"/>
      <c r="J70" s="332"/>
    </row>
    <row r="71" spans="1:10" s="331" customFormat="1" ht="13.5" thickBot="1" x14ac:dyDescent="0.25">
      <c r="A71" s="2380">
        <v>0</v>
      </c>
      <c r="B71" s="2381" t="s">
        <v>179</v>
      </c>
      <c r="C71" s="2382">
        <v>1499</v>
      </c>
      <c r="D71" s="2382">
        <v>3149</v>
      </c>
      <c r="E71" s="2383">
        <v>2122</v>
      </c>
      <c r="F71" s="2384" t="s">
        <v>302</v>
      </c>
      <c r="G71" s="2385"/>
      <c r="H71" s="332"/>
    </row>
    <row r="72" spans="1:10" s="331" customFormat="1" ht="13.5" thickBot="1" x14ac:dyDescent="0.25">
      <c r="A72" s="321">
        <f>SUM(A73:A90)</f>
        <v>7500</v>
      </c>
      <c r="B72" s="345" t="s">
        <v>178</v>
      </c>
      <c r="C72" s="345" t="s">
        <v>17</v>
      </c>
      <c r="D72" s="346" t="s">
        <v>185</v>
      </c>
      <c r="E72" s="347" t="s">
        <v>186</v>
      </c>
      <c r="F72" s="434" t="s">
        <v>434</v>
      </c>
      <c r="G72" s="321">
        <f>SUM(G73:G91)</f>
        <v>7500</v>
      </c>
      <c r="H72" s="315"/>
    </row>
    <row r="73" spans="1:10" s="331" customFormat="1" x14ac:dyDescent="0.2">
      <c r="A73" s="348">
        <v>1150</v>
      </c>
      <c r="B73" s="349" t="s">
        <v>179</v>
      </c>
      <c r="C73" s="350">
        <v>1501</v>
      </c>
      <c r="D73" s="351">
        <v>4357</v>
      </c>
      <c r="E73" s="352">
        <v>2122</v>
      </c>
      <c r="F73" s="435" t="s">
        <v>435</v>
      </c>
      <c r="G73" s="1986">
        <v>1150</v>
      </c>
      <c r="H73" s="315"/>
    </row>
    <row r="74" spans="1:10" s="331" customFormat="1" x14ac:dyDescent="0.2">
      <c r="A74" s="353">
        <v>43.088999999999999</v>
      </c>
      <c r="B74" s="354" t="s">
        <v>179</v>
      </c>
      <c r="C74" s="355">
        <v>1502</v>
      </c>
      <c r="D74" s="356">
        <v>4311</v>
      </c>
      <c r="E74" s="357">
        <v>2122</v>
      </c>
      <c r="F74" s="436" t="s">
        <v>436</v>
      </c>
      <c r="G74" s="1987">
        <v>43.088999999999999</v>
      </c>
      <c r="H74" s="315"/>
    </row>
    <row r="75" spans="1:10" s="331" customFormat="1" x14ac:dyDescent="0.2">
      <c r="A75" s="353">
        <v>112.536</v>
      </c>
      <c r="B75" s="354" t="s">
        <v>179</v>
      </c>
      <c r="C75" s="355">
        <v>1504</v>
      </c>
      <c r="D75" s="356">
        <v>4357</v>
      </c>
      <c r="E75" s="357">
        <v>2122</v>
      </c>
      <c r="F75" s="436" t="s">
        <v>437</v>
      </c>
      <c r="G75" s="1987">
        <v>112.536</v>
      </c>
      <c r="H75" s="315"/>
    </row>
    <row r="76" spans="1:10" s="315" customFormat="1" x14ac:dyDescent="0.2">
      <c r="A76" s="353">
        <v>215.72399999999999</v>
      </c>
      <c r="B76" s="354" t="s">
        <v>179</v>
      </c>
      <c r="C76" s="355">
        <v>1505</v>
      </c>
      <c r="D76" s="356">
        <v>4357</v>
      </c>
      <c r="E76" s="357">
        <v>2122</v>
      </c>
      <c r="F76" s="436" t="s">
        <v>438</v>
      </c>
      <c r="G76" s="1987">
        <v>215.72399999999999</v>
      </c>
    </row>
    <row r="77" spans="1:10" s="315" customFormat="1" ht="12.75" customHeight="1" x14ac:dyDescent="0.2">
      <c r="A77" s="353">
        <v>1.3080000000000001</v>
      </c>
      <c r="B77" s="354" t="s">
        <v>179</v>
      </c>
      <c r="C77" s="355">
        <v>1507</v>
      </c>
      <c r="D77" s="356">
        <v>4356</v>
      </c>
      <c r="E77" s="357">
        <v>2122</v>
      </c>
      <c r="F77" s="436" t="s">
        <v>439</v>
      </c>
      <c r="G77" s="1987">
        <v>1.3080000000000001</v>
      </c>
    </row>
    <row r="78" spans="1:10" s="315" customFormat="1" x14ac:dyDescent="0.2">
      <c r="A78" s="353">
        <v>101.121</v>
      </c>
      <c r="B78" s="354" t="s">
        <v>179</v>
      </c>
      <c r="C78" s="355">
        <v>1508</v>
      </c>
      <c r="D78" s="356">
        <v>4357</v>
      </c>
      <c r="E78" s="357">
        <v>2122</v>
      </c>
      <c r="F78" s="436" t="s">
        <v>440</v>
      </c>
      <c r="G78" s="1987">
        <v>101.121</v>
      </c>
    </row>
    <row r="79" spans="1:10" s="315" customFormat="1" x14ac:dyDescent="0.2">
      <c r="A79" s="353">
        <v>239.916</v>
      </c>
      <c r="B79" s="354" t="s">
        <v>179</v>
      </c>
      <c r="C79" s="355">
        <v>1509</v>
      </c>
      <c r="D79" s="356">
        <v>4357</v>
      </c>
      <c r="E79" s="357">
        <v>2122</v>
      </c>
      <c r="F79" s="436" t="s">
        <v>441</v>
      </c>
      <c r="G79" s="1987">
        <v>239.916</v>
      </c>
    </row>
    <row r="80" spans="1:10" s="315" customFormat="1" x14ac:dyDescent="0.2">
      <c r="A80" s="353">
        <v>792.70299999999997</v>
      </c>
      <c r="B80" s="354" t="s">
        <v>179</v>
      </c>
      <c r="C80" s="355">
        <v>1510</v>
      </c>
      <c r="D80" s="356">
        <v>4357</v>
      </c>
      <c r="E80" s="357">
        <v>2122</v>
      </c>
      <c r="F80" s="436" t="s">
        <v>442</v>
      </c>
      <c r="G80" s="1987">
        <v>792.70299999999997</v>
      </c>
    </row>
    <row r="81" spans="1:9" s="315" customFormat="1" x14ac:dyDescent="0.2">
      <c r="A81" s="353">
        <v>409.88400000000001</v>
      </c>
      <c r="B81" s="354" t="s">
        <v>179</v>
      </c>
      <c r="C81" s="355">
        <v>1512</v>
      </c>
      <c r="D81" s="356">
        <v>4357</v>
      </c>
      <c r="E81" s="357">
        <v>2122</v>
      </c>
      <c r="F81" s="436" t="s">
        <v>443</v>
      </c>
      <c r="G81" s="1987">
        <v>409.88400000000001</v>
      </c>
    </row>
    <row r="82" spans="1:9" s="315" customFormat="1" x14ac:dyDescent="0.2">
      <c r="A82" s="353">
        <v>1011.793</v>
      </c>
      <c r="B82" s="354" t="s">
        <v>179</v>
      </c>
      <c r="C82" s="355">
        <v>1513</v>
      </c>
      <c r="D82" s="356">
        <v>4357</v>
      </c>
      <c r="E82" s="357">
        <v>2122</v>
      </c>
      <c r="F82" s="436" t="s">
        <v>444</v>
      </c>
      <c r="G82" s="1987">
        <v>1011.793</v>
      </c>
    </row>
    <row r="83" spans="1:9" s="315" customFormat="1" x14ac:dyDescent="0.2">
      <c r="A83" s="353">
        <v>317.22000000000003</v>
      </c>
      <c r="B83" s="354" t="s">
        <v>179</v>
      </c>
      <c r="C83" s="355">
        <v>1514</v>
      </c>
      <c r="D83" s="356">
        <v>4357</v>
      </c>
      <c r="E83" s="357">
        <v>2122</v>
      </c>
      <c r="F83" s="436" t="s">
        <v>445</v>
      </c>
      <c r="G83" s="1987">
        <v>317.22000000000003</v>
      </c>
    </row>
    <row r="84" spans="1:9" s="315" customFormat="1" x14ac:dyDescent="0.2">
      <c r="A84" s="348">
        <v>128.316</v>
      </c>
      <c r="B84" s="354" t="s">
        <v>179</v>
      </c>
      <c r="C84" s="355">
        <v>1515</v>
      </c>
      <c r="D84" s="356">
        <v>4357</v>
      </c>
      <c r="E84" s="357">
        <v>2122</v>
      </c>
      <c r="F84" s="436" t="s">
        <v>446</v>
      </c>
      <c r="G84" s="1986">
        <v>128.316</v>
      </c>
    </row>
    <row r="85" spans="1:9" s="315" customFormat="1" x14ac:dyDescent="0.2">
      <c r="A85" s="348">
        <v>900</v>
      </c>
      <c r="B85" s="354" t="s">
        <v>179</v>
      </c>
      <c r="C85" s="355">
        <v>1516</v>
      </c>
      <c r="D85" s="356">
        <v>4357</v>
      </c>
      <c r="E85" s="357">
        <v>2122</v>
      </c>
      <c r="F85" s="436" t="s">
        <v>447</v>
      </c>
      <c r="G85" s="1986">
        <v>900</v>
      </c>
    </row>
    <row r="86" spans="1:9" s="315" customFormat="1" x14ac:dyDescent="0.2">
      <c r="A86" s="348">
        <v>1700</v>
      </c>
      <c r="B86" s="354" t="s">
        <v>179</v>
      </c>
      <c r="C86" s="355">
        <v>1517</v>
      </c>
      <c r="D86" s="356">
        <v>4357</v>
      </c>
      <c r="E86" s="357">
        <v>2122</v>
      </c>
      <c r="F86" s="436" t="s">
        <v>448</v>
      </c>
      <c r="G86" s="1986">
        <v>1700</v>
      </c>
    </row>
    <row r="87" spans="1:9" s="315" customFormat="1" x14ac:dyDescent="0.2">
      <c r="A87" s="348">
        <v>20.856000000000002</v>
      </c>
      <c r="B87" s="354" t="s">
        <v>179</v>
      </c>
      <c r="C87" s="355">
        <v>1519</v>
      </c>
      <c r="D87" s="356">
        <v>4357</v>
      </c>
      <c r="E87" s="357">
        <v>2122</v>
      </c>
      <c r="F87" s="436" t="s">
        <v>449</v>
      </c>
      <c r="G87" s="1986">
        <v>20.856000000000002</v>
      </c>
    </row>
    <row r="88" spans="1:9" s="315" customFormat="1" x14ac:dyDescent="0.2">
      <c r="A88" s="348">
        <v>70.296000000000006</v>
      </c>
      <c r="B88" s="354" t="s">
        <v>179</v>
      </c>
      <c r="C88" s="355">
        <v>1520</v>
      </c>
      <c r="D88" s="356">
        <v>4356</v>
      </c>
      <c r="E88" s="357">
        <v>2122</v>
      </c>
      <c r="F88" s="436" t="s">
        <v>450</v>
      </c>
      <c r="G88" s="1986">
        <v>70.296000000000006</v>
      </c>
    </row>
    <row r="89" spans="1:9" s="315" customFormat="1" x14ac:dyDescent="0.2">
      <c r="A89" s="348">
        <v>80</v>
      </c>
      <c r="B89" s="358" t="s">
        <v>179</v>
      </c>
      <c r="C89" s="355">
        <v>1521</v>
      </c>
      <c r="D89" s="359">
        <v>4357</v>
      </c>
      <c r="E89" s="357">
        <v>2122</v>
      </c>
      <c r="F89" s="436" t="s">
        <v>451</v>
      </c>
      <c r="G89" s="1986">
        <v>80</v>
      </c>
    </row>
    <row r="90" spans="1:9" s="315" customFormat="1" x14ac:dyDescent="0.2">
      <c r="A90" s="353">
        <v>205.238</v>
      </c>
      <c r="B90" s="358" t="s">
        <v>179</v>
      </c>
      <c r="C90" s="355">
        <v>1522</v>
      </c>
      <c r="D90" s="359">
        <v>4357</v>
      </c>
      <c r="E90" s="357">
        <v>2122</v>
      </c>
      <c r="F90" s="436" t="s">
        <v>452</v>
      </c>
      <c r="G90" s="1987">
        <v>205.238</v>
      </c>
    </row>
    <row r="91" spans="1:9" s="315" customFormat="1" ht="13.5" thickBot="1" x14ac:dyDescent="0.25">
      <c r="A91" s="1984">
        <v>0</v>
      </c>
      <c r="B91" s="379"/>
      <c r="C91" s="1594">
        <v>1523</v>
      </c>
      <c r="D91" s="1595">
        <v>3529</v>
      </c>
      <c r="E91" s="1596">
        <v>2122</v>
      </c>
      <c r="F91" s="1985" t="s">
        <v>1541</v>
      </c>
      <c r="G91" s="1987">
        <v>0</v>
      </c>
    </row>
    <row r="92" spans="1:9" s="315" customFormat="1" ht="13.5" thickBot="1" x14ac:dyDescent="0.25">
      <c r="A92" s="362">
        <v>0</v>
      </c>
      <c r="B92" s="272" t="s">
        <v>178</v>
      </c>
      <c r="C92" s="342" t="s">
        <v>17</v>
      </c>
      <c r="D92" s="343" t="s">
        <v>185</v>
      </c>
      <c r="E92" s="275" t="s">
        <v>186</v>
      </c>
      <c r="F92" s="431" t="s">
        <v>453</v>
      </c>
      <c r="G92" s="288">
        <v>0</v>
      </c>
      <c r="H92" s="200"/>
      <c r="I92" s="200"/>
    </row>
    <row r="93" spans="1:9" s="315" customFormat="1" ht="13.5" thickBot="1" x14ac:dyDescent="0.25">
      <c r="A93" s="363">
        <v>0</v>
      </c>
      <c r="B93" s="364" t="s">
        <v>179</v>
      </c>
      <c r="C93" s="365">
        <v>1601</v>
      </c>
      <c r="D93" s="366" t="s">
        <v>173</v>
      </c>
      <c r="E93" s="367">
        <v>2122</v>
      </c>
      <c r="F93" s="437" t="s">
        <v>454</v>
      </c>
      <c r="G93" s="368">
        <v>0</v>
      </c>
      <c r="H93" s="200"/>
      <c r="I93" s="200"/>
    </row>
    <row r="94" spans="1:9" s="315" customFormat="1" ht="13.5" thickBot="1" x14ac:dyDescent="0.25">
      <c r="A94" s="369">
        <f>SUM(A95:A99)</f>
        <v>3700</v>
      </c>
      <c r="B94" s="370" t="s">
        <v>178</v>
      </c>
      <c r="C94" s="345" t="s">
        <v>17</v>
      </c>
      <c r="D94" s="346" t="s">
        <v>185</v>
      </c>
      <c r="E94" s="371" t="s">
        <v>186</v>
      </c>
      <c r="F94" s="438" t="s">
        <v>455</v>
      </c>
      <c r="G94" s="321">
        <f>SUM(G95:G99)</f>
        <v>3700</v>
      </c>
    </row>
    <row r="95" spans="1:9" s="315" customFormat="1" x14ac:dyDescent="0.2">
      <c r="A95" s="372">
        <v>2800</v>
      </c>
      <c r="B95" s="354" t="s">
        <v>179</v>
      </c>
      <c r="C95" s="373">
        <v>1701</v>
      </c>
      <c r="D95" s="374">
        <v>3314</v>
      </c>
      <c r="E95" s="375">
        <v>2122</v>
      </c>
      <c r="F95" s="439" t="s">
        <v>456</v>
      </c>
      <c r="G95" s="152">
        <v>2800</v>
      </c>
    </row>
    <row r="96" spans="1:9" x14ac:dyDescent="0.2">
      <c r="A96" s="372">
        <v>740</v>
      </c>
      <c r="B96" s="354" t="s">
        <v>179</v>
      </c>
      <c r="C96" s="355">
        <v>1702</v>
      </c>
      <c r="D96" s="374">
        <v>3315</v>
      </c>
      <c r="E96" s="376">
        <v>2122</v>
      </c>
      <c r="F96" s="440" t="s">
        <v>457</v>
      </c>
      <c r="G96" s="152">
        <v>740</v>
      </c>
      <c r="H96" s="315"/>
      <c r="I96" s="315"/>
    </row>
    <row r="97" spans="1:25" x14ac:dyDescent="0.2">
      <c r="A97" s="377">
        <v>0</v>
      </c>
      <c r="B97" s="354" t="s">
        <v>179</v>
      </c>
      <c r="C97" s="355">
        <v>1703</v>
      </c>
      <c r="D97" s="374">
        <v>3315</v>
      </c>
      <c r="E97" s="376">
        <v>2122</v>
      </c>
      <c r="F97" s="440" t="s">
        <v>458</v>
      </c>
      <c r="G97" s="99">
        <v>0</v>
      </c>
      <c r="H97" s="315"/>
      <c r="I97" s="315"/>
    </row>
    <row r="98" spans="1:25" s="315" customFormat="1" x14ac:dyDescent="0.2">
      <c r="A98" s="377">
        <v>110</v>
      </c>
      <c r="B98" s="354" t="s">
        <v>179</v>
      </c>
      <c r="C98" s="355">
        <v>1704</v>
      </c>
      <c r="D98" s="374">
        <v>3315</v>
      </c>
      <c r="E98" s="376">
        <v>2122</v>
      </c>
      <c r="F98" s="440" t="s">
        <v>459</v>
      </c>
      <c r="G98" s="99">
        <v>110</v>
      </c>
    </row>
    <row r="99" spans="1:25" s="315" customFormat="1" ht="12.75" customHeight="1" thickBot="1" x14ac:dyDescent="0.25">
      <c r="A99" s="378">
        <v>50</v>
      </c>
      <c r="B99" s="379" t="s">
        <v>179</v>
      </c>
      <c r="C99" s="361">
        <v>1705</v>
      </c>
      <c r="D99" s="380">
        <v>3315</v>
      </c>
      <c r="E99" s="381">
        <v>2122</v>
      </c>
      <c r="F99" s="441" t="s">
        <v>460</v>
      </c>
      <c r="G99" s="382">
        <v>50</v>
      </c>
    </row>
    <row r="100" spans="1:25" s="315" customFormat="1" ht="13.5" thickBot="1" x14ac:dyDescent="0.25">
      <c r="A100" s="383">
        <f>A101</f>
        <v>120</v>
      </c>
      <c r="B100" s="384" t="s">
        <v>178</v>
      </c>
      <c r="C100" s="385" t="s">
        <v>17</v>
      </c>
      <c r="D100" s="386" t="s">
        <v>185</v>
      </c>
      <c r="E100" s="387" t="s">
        <v>186</v>
      </c>
      <c r="F100" s="431" t="s">
        <v>461</v>
      </c>
      <c r="G100" s="388">
        <f>G101</f>
        <v>120</v>
      </c>
      <c r="H100" s="200"/>
      <c r="I100" s="200"/>
    </row>
    <row r="101" spans="1:25" s="315" customFormat="1" ht="13.5" thickBot="1" x14ac:dyDescent="0.25">
      <c r="A101" s="363">
        <v>120</v>
      </c>
      <c r="B101" s="389" t="s">
        <v>179</v>
      </c>
      <c r="C101" s="365">
        <v>1801</v>
      </c>
      <c r="D101" s="366" t="s">
        <v>173</v>
      </c>
      <c r="E101" s="367">
        <v>2122</v>
      </c>
      <c r="F101" s="442" t="s">
        <v>462</v>
      </c>
      <c r="G101" s="368">
        <v>120</v>
      </c>
      <c r="H101" s="200"/>
      <c r="I101" s="200"/>
    </row>
    <row r="102" spans="1:25" s="315" customFormat="1" ht="13.5" thickBot="1" x14ac:dyDescent="0.25">
      <c r="A102" s="362">
        <f>SUM(A103:A104)</f>
        <v>0</v>
      </c>
      <c r="B102" s="272" t="s">
        <v>178</v>
      </c>
      <c r="C102" s="342" t="s">
        <v>17</v>
      </c>
      <c r="D102" s="343" t="s">
        <v>185</v>
      </c>
      <c r="E102" s="275" t="s">
        <v>186</v>
      </c>
      <c r="F102" s="431" t="s">
        <v>463</v>
      </c>
      <c r="G102" s="288">
        <f>SUM(G103:G104)</f>
        <v>0</v>
      </c>
      <c r="H102" s="200"/>
      <c r="I102" s="200"/>
    </row>
    <row r="103" spans="1:25" s="315" customFormat="1" x14ac:dyDescent="0.2">
      <c r="A103" s="796">
        <v>0</v>
      </c>
      <c r="B103" s="296" t="s">
        <v>179</v>
      </c>
      <c r="C103" s="390">
        <v>1907</v>
      </c>
      <c r="D103" s="391" t="s">
        <v>173</v>
      </c>
      <c r="E103" s="392">
        <v>2122</v>
      </c>
      <c r="F103" s="443" t="s">
        <v>464</v>
      </c>
      <c r="G103" s="280">
        <v>0</v>
      </c>
      <c r="H103" s="200"/>
      <c r="I103" s="200"/>
    </row>
    <row r="104" spans="1:25" ht="13.5" thickBot="1" x14ac:dyDescent="0.25">
      <c r="A104" s="795">
        <v>0</v>
      </c>
      <c r="B104" s="393" t="s">
        <v>179</v>
      </c>
      <c r="C104" s="394">
        <v>1910</v>
      </c>
      <c r="D104" s="395" t="s">
        <v>173</v>
      </c>
      <c r="E104" s="396">
        <v>2122</v>
      </c>
      <c r="F104" s="444" t="s">
        <v>465</v>
      </c>
      <c r="G104" s="397">
        <v>0</v>
      </c>
    </row>
    <row r="105" spans="1:25" x14ac:dyDescent="0.2">
      <c r="A105" s="398"/>
      <c r="B105" s="312"/>
      <c r="C105" s="399"/>
      <c r="D105" s="400"/>
      <c r="E105" s="341"/>
      <c r="F105" s="59"/>
      <c r="G105" s="314"/>
    </row>
    <row r="106" spans="1:25" ht="13.5" thickBot="1" x14ac:dyDescent="0.25">
      <c r="G106" s="215" t="s">
        <v>191</v>
      </c>
    </row>
    <row r="107" spans="1:25" ht="12.75" customHeight="1" thickBot="1" x14ac:dyDescent="0.25">
      <c r="A107" s="2551" t="s">
        <v>18</v>
      </c>
      <c r="B107" s="2552"/>
      <c r="C107" s="2552"/>
      <c r="D107" s="2552"/>
      <c r="E107" s="2553"/>
      <c r="F107" s="270" t="s">
        <v>16</v>
      </c>
      <c r="G107" s="218" t="s">
        <v>1498</v>
      </c>
    </row>
    <row r="108" spans="1:25" ht="13.5" thickBot="1" x14ac:dyDescent="0.25">
      <c r="A108" s="401" t="s">
        <v>316</v>
      </c>
      <c r="B108" s="272" t="s">
        <v>178</v>
      </c>
      <c r="C108" s="342" t="s">
        <v>17</v>
      </c>
      <c r="D108" s="343" t="s">
        <v>185</v>
      </c>
      <c r="E108" s="275" t="s">
        <v>186</v>
      </c>
      <c r="F108" s="431" t="s">
        <v>466</v>
      </c>
      <c r="G108" s="402">
        <f>SUM(G109:G116)</f>
        <v>37300</v>
      </c>
      <c r="I108" s="1980"/>
      <c r="J108" s="257"/>
    </row>
    <row r="109" spans="1:25" x14ac:dyDescent="0.2">
      <c r="A109" s="403" t="s">
        <v>322</v>
      </c>
      <c r="B109" s="290" t="s">
        <v>179</v>
      </c>
      <c r="C109" s="404" t="s">
        <v>173</v>
      </c>
      <c r="D109" s="405" t="s">
        <v>173</v>
      </c>
      <c r="E109" s="254">
        <v>2420</v>
      </c>
      <c r="F109" s="226" t="s">
        <v>401</v>
      </c>
      <c r="G109" s="406">
        <v>0</v>
      </c>
      <c r="I109" s="1974"/>
    </row>
    <row r="110" spans="1:25" x14ac:dyDescent="0.2">
      <c r="A110" s="407" t="s">
        <v>325</v>
      </c>
      <c r="B110" s="296" t="s">
        <v>179</v>
      </c>
      <c r="C110" s="408" t="s">
        <v>173</v>
      </c>
      <c r="D110" s="278">
        <v>6310</v>
      </c>
      <c r="E110" s="279">
        <v>2141</v>
      </c>
      <c r="F110" s="445" t="s">
        <v>467</v>
      </c>
      <c r="G110" s="409">
        <v>500</v>
      </c>
      <c r="I110" s="1974"/>
    </row>
    <row r="111" spans="1:25" x14ac:dyDescent="0.2">
      <c r="A111" s="410" t="s">
        <v>338</v>
      </c>
      <c r="B111" s="296" t="s">
        <v>179</v>
      </c>
      <c r="C111" s="411" t="s">
        <v>173</v>
      </c>
      <c r="D111" s="302">
        <v>3739</v>
      </c>
      <c r="E111" s="283">
        <v>2342</v>
      </c>
      <c r="F111" s="446" t="s">
        <v>468</v>
      </c>
      <c r="G111" s="412">
        <v>18000</v>
      </c>
      <c r="I111" s="1974"/>
      <c r="M111" s="1978"/>
    </row>
    <row r="112" spans="1:25" x14ac:dyDescent="0.2">
      <c r="A112" s="2557" t="s">
        <v>332</v>
      </c>
      <c r="B112" s="296" t="s">
        <v>179</v>
      </c>
      <c r="C112" s="411" t="s">
        <v>173</v>
      </c>
      <c r="D112" s="413">
        <v>2229</v>
      </c>
      <c r="E112" s="304">
        <v>2119</v>
      </c>
      <c r="F112" s="447" t="s">
        <v>469</v>
      </c>
      <c r="G112" s="305">
        <v>6800</v>
      </c>
      <c r="I112" s="1976"/>
      <c r="J112" s="1974"/>
      <c r="K112" s="1974"/>
      <c r="L112" s="1974"/>
      <c r="M112" s="1979"/>
      <c r="N112" s="1974"/>
      <c r="O112" s="1974"/>
      <c r="P112" s="1974"/>
      <c r="Q112" s="1974"/>
      <c r="R112" s="1974"/>
      <c r="S112" s="1974"/>
      <c r="T112" s="1974"/>
      <c r="U112" s="1974"/>
      <c r="V112" s="1974"/>
      <c r="W112" s="1974"/>
      <c r="X112" s="1974"/>
      <c r="Y112" s="1974"/>
    </row>
    <row r="113" spans="1:25" x14ac:dyDescent="0.2">
      <c r="A113" s="2558"/>
      <c r="B113" s="296" t="s">
        <v>179</v>
      </c>
      <c r="C113" s="411" t="s">
        <v>173</v>
      </c>
      <c r="D113" s="413">
        <v>2299</v>
      </c>
      <c r="E113" s="304">
        <v>2212</v>
      </c>
      <c r="F113" s="447" t="s">
        <v>470</v>
      </c>
      <c r="G113" s="305">
        <v>2000</v>
      </c>
      <c r="I113" s="1974"/>
      <c r="J113" s="1974"/>
      <c r="K113" s="1974"/>
      <c r="L113" s="1974"/>
      <c r="M113" s="1979"/>
      <c r="N113" s="1974"/>
      <c r="O113" s="1974"/>
      <c r="P113" s="1974"/>
      <c r="Q113" s="1974"/>
      <c r="R113" s="1974"/>
      <c r="S113" s="1974"/>
      <c r="T113" s="1974"/>
      <c r="U113" s="1974"/>
      <c r="V113" s="1974"/>
      <c r="W113" s="1974"/>
      <c r="X113" s="1974"/>
      <c r="Y113" s="1974"/>
    </row>
    <row r="114" spans="1:25" x14ac:dyDescent="0.2">
      <c r="A114" s="2559" t="s">
        <v>359</v>
      </c>
      <c r="B114" s="301" t="s">
        <v>179</v>
      </c>
      <c r="C114" s="411" t="s">
        <v>173</v>
      </c>
      <c r="D114" s="413">
        <v>3613</v>
      </c>
      <c r="E114" s="304">
        <v>2132</v>
      </c>
      <c r="F114" s="447" t="s">
        <v>471</v>
      </c>
      <c r="G114" s="305">
        <v>1000</v>
      </c>
      <c r="I114" s="1974"/>
      <c r="J114" s="2550"/>
      <c r="K114" s="2550"/>
      <c r="L114" s="1975"/>
      <c r="M114" s="1975"/>
      <c r="N114" s="1974"/>
      <c r="O114" s="1974"/>
      <c r="P114" s="1974"/>
      <c r="Q114" s="1974"/>
      <c r="R114" s="1974"/>
      <c r="S114" s="1974"/>
      <c r="T114" s="1974"/>
      <c r="U114" s="1974"/>
      <c r="V114" s="1974"/>
      <c r="W114" s="1974"/>
      <c r="X114" s="1974"/>
      <c r="Y114" s="1974"/>
    </row>
    <row r="115" spans="1:25" x14ac:dyDescent="0.2">
      <c r="A115" s="2560"/>
      <c r="B115" s="301" t="s">
        <v>179</v>
      </c>
      <c r="C115" s="411" t="s">
        <v>173</v>
      </c>
      <c r="D115" s="413">
        <v>3613</v>
      </c>
      <c r="E115" s="304">
        <v>2132</v>
      </c>
      <c r="F115" s="2236" t="s">
        <v>472</v>
      </c>
      <c r="G115" s="305">
        <v>5000</v>
      </c>
      <c r="I115" s="1974"/>
      <c r="J115" s="2221"/>
      <c r="K115" s="2221"/>
      <c r="L115" s="1975"/>
      <c r="M115" s="1975"/>
      <c r="N115" s="1974"/>
      <c r="O115" s="1974"/>
      <c r="P115" s="1974"/>
      <c r="Q115" s="1974"/>
      <c r="R115" s="1974"/>
      <c r="S115" s="1974"/>
      <c r="T115" s="1974"/>
      <c r="U115" s="1974"/>
      <c r="V115" s="1974"/>
      <c r="W115" s="1974"/>
      <c r="X115" s="1974"/>
      <c r="Y115" s="1974"/>
    </row>
    <row r="116" spans="1:25" ht="13.5" thickBot="1" x14ac:dyDescent="0.25">
      <c r="A116" s="2561"/>
      <c r="B116" s="307" t="s">
        <v>179</v>
      </c>
      <c r="C116" s="414" t="s">
        <v>173</v>
      </c>
      <c r="D116" s="2245">
        <v>3613</v>
      </c>
      <c r="E116" s="2246">
        <v>2112</v>
      </c>
      <c r="F116" s="448" t="s">
        <v>1964</v>
      </c>
      <c r="G116" s="285">
        <v>4000</v>
      </c>
      <c r="I116" s="1974"/>
      <c r="J116" s="2550"/>
      <c r="K116" s="2550"/>
      <c r="L116" s="1975"/>
      <c r="M116" s="1975"/>
      <c r="N116" s="1974"/>
      <c r="O116" s="1974"/>
      <c r="P116" s="1974"/>
      <c r="Q116" s="1974"/>
      <c r="R116" s="1974"/>
      <c r="S116" s="1974"/>
      <c r="T116" s="1974"/>
      <c r="U116" s="1974"/>
      <c r="V116" s="1974"/>
      <c r="W116" s="1974"/>
      <c r="X116" s="1974"/>
      <c r="Y116" s="1974"/>
    </row>
    <row r="117" spans="1:25" ht="12.75" customHeight="1" x14ac:dyDescent="0.2">
      <c r="A117" s="415"/>
      <c r="B117" s="312"/>
      <c r="C117" s="311"/>
      <c r="D117" s="341"/>
      <c r="E117" s="312"/>
      <c r="F117" s="416"/>
      <c r="G117" s="314"/>
      <c r="J117" s="1977"/>
      <c r="K117" s="1977"/>
      <c r="L117" s="1975"/>
      <c r="M117" s="1975"/>
      <c r="N117" s="1974"/>
      <c r="O117" s="1974"/>
      <c r="P117" s="1974"/>
      <c r="Q117" s="1974"/>
      <c r="R117" s="1974"/>
      <c r="S117" s="1974"/>
      <c r="T117" s="1974"/>
      <c r="U117" s="1974"/>
      <c r="V117" s="1974"/>
      <c r="W117" s="1974"/>
      <c r="X117" s="1974"/>
      <c r="Y117" s="1974"/>
    </row>
    <row r="118" spans="1:25" ht="13.5" thickBot="1" x14ac:dyDescent="0.25">
      <c r="E118" s="312"/>
      <c r="F118" s="416"/>
      <c r="G118" s="215" t="s">
        <v>191</v>
      </c>
      <c r="J118" s="2550"/>
      <c r="K118" s="2550"/>
      <c r="L118" s="1975"/>
      <c r="M118" s="1975"/>
      <c r="N118" s="1974"/>
      <c r="O118" s="1974"/>
      <c r="P118" s="1974"/>
      <c r="Q118" s="1974"/>
      <c r="R118" s="1974"/>
      <c r="S118" s="1974"/>
      <c r="T118" s="1974"/>
      <c r="U118" s="1974"/>
      <c r="V118" s="1974"/>
      <c r="W118" s="1974"/>
      <c r="X118" s="1974"/>
      <c r="Y118" s="1974"/>
    </row>
    <row r="119" spans="1:25" ht="13.5" thickBot="1" x14ac:dyDescent="0.25">
      <c r="A119" s="2551" t="s">
        <v>473</v>
      </c>
      <c r="B119" s="2552"/>
      <c r="C119" s="2552"/>
      <c r="D119" s="2552"/>
      <c r="E119" s="2553"/>
      <c r="F119" s="270" t="s">
        <v>16</v>
      </c>
      <c r="G119" s="218" t="s">
        <v>1498</v>
      </c>
      <c r="J119" s="1974"/>
      <c r="K119" s="1974"/>
      <c r="L119" s="1974"/>
      <c r="M119" s="1979"/>
      <c r="N119" s="1974"/>
      <c r="O119" s="1974"/>
      <c r="P119" s="1974"/>
      <c r="Q119" s="1974"/>
      <c r="R119" s="1974"/>
      <c r="S119" s="1974"/>
      <c r="T119" s="1974"/>
      <c r="U119" s="1974"/>
      <c r="V119" s="1974"/>
      <c r="W119" s="1974"/>
      <c r="X119" s="1974"/>
      <c r="Y119" s="1974"/>
    </row>
    <row r="120" spans="1:25" ht="13.5" thickBot="1" x14ac:dyDescent="0.25">
      <c r="A120" s="401" t="s">
        <v>316</v>
      </c>
      <c r="B120" s="272" t="s">
        <v>178</v>
      </c>
      <c r="C120" s="342" t="s">
        <v>17</v>
      </c>
      <c r="D120" s="343" t="s">
        <v>185</v>
      </c>
      <c r="E120" s="275" t="s">
        <v>186</v>
      </c>
      <c r="F120" s="431" t="s">
        <v>474</v>
      </c>
      <c r="G120" s="288">
        <f>SUM(G121:G122)</f>
        <v>98960.7</v>
      </c>
      <c r="J120" s="1974"/>
      <c r="K120" s="1974"/>
      <c r="L120" s="1974"/>
      <c r="M120" s="1974"/>
      <c r="N120" s="1974"/>
      <c r="O120" s="1974"/>
      <c r="P120" s="1974"/>
      <c r="Q120" s="1974"/>
      <c r="R120" s="1974"/>
      <c r="S120" s="1974"/>
      <c r="T120" s="1974"/>
      <c r="U120" s="1974"/>
      <c r="V120" s="1974"/>
      <c r="W120" s="1974"/>
      <c r="X120" s="1974"/>
      <c r="Y120" s="1974"/>
    </row>
    <row r="121" spans="1:25" x14ac:dyDescent="0.2">
      <c r="A121" s="417" t="s">
        <v>359</v>
      </c>
      <c r="B121" s="222" t="s">
        <v>179</v>
      </c>
      <c r="C121" s="404" t="s">
        <v>173</v>
      </c>
      <c r="D121" s="404" t="s">
        <v>173</v>
      </c>
      <c r="E121" s="418">
        <v>4112</v>
      </c>
      <c r="F121" s="449" t="s">
        <v>475</v>
      </c>
      <c r="G121" s="419">
        <v>67590.7</v>
      </c>
    </row>
    <row r="122" spans="1:25" ht="13.5" thickBot="1" x14ac:dyDescent="0.25">
      <c r="A122" s="420" t="s">
        <v>332</v>
      </c>
      <c r="B122" s="421" t="s">
        <v>179</v>
      </c>
      <c r="C122" s="422" t="s">
        <v>173</v>
      </c>
      <c r="D122" s="422" t="s">
        <v>173</v>
      </c>
      <c r="E122" s="423">
        <v>4121</v>
      </c>
      <c r="F122" s="450" t="s">
        <v>476</v>
      </c>
      <c r="G122" s="424">
        <v>31370</v>
      </c>
    </row>
    <row r="123" spans="1:25" x14ac:dyDescent="0.2">
      <c r="K123" s="1978"/>
      <c r="L123" s="1978"/>
      <c r="M123" s="1978"/>
      <c r="N123" s="1978"/>
      <c r="O123" s="1978"/>
    </row>
    <row r="124" spans="1:25" x14ac:dyDescent="0.2">
      <c r="J124" s="1978"/>
      <c r="K124" s="1979"/>
      <c r="L124" s="1979"/>
      <c r="M124" s="1978"/>
      <c r="N124" s="1978"/>
      <c r="O124" s="1978"/>
    </row>
    <row r="125" spans="1:25" x14ac:dyDescent="0.2">
      <c r="J125" s="1978"/>
      <c r="K125" s="1975"/>
      <c r="L125" s="1979"/>
      <c r="M125" s="1978"/>
      <c r="N125" s="1978"/>
      <c r="O125" s="1978"/>
    </row>
    <row r="126" spans="1:25" x14ac:dyDescent="0.2">
      <c r="J126" s="1978"/>
      <c r="K126" s="1975"/>
      <c r="L126" s="1979"/>
      <c r="M126" s="1978"/>
      <c r="N126" s="1978"/>
      <c r="O126" s="1978"/>
    </row>
    <row r="127" spans="1:25" x14ac:dyDescent="0.2">
      <c r="J127" s="1978"/>
      <c r="K127" s="1975"/>
      <c r="L127" s="1979"/>
      <c r="M127" s="1978"/>
      <c r="N127" s="1978"/>
      <c r="O127" s="1978"/>
    </row>
    <row r="128" spans="1:25" x14ac:dyDescent="0.2">
      <c r="J128" s="1978"/>
      <c r="K128" s="1979"/>
      <c r="L128" s="1979"/>
      <c r="M128" s="1978"/>
      <c r="N128" s="1978"/>
      <c r="O128" s="1978"/>
    </row>
    <row r="129" spans="11:12" x14ac:dyDescent="0.2">
      <c r="K129" s="1974"/>
      <c r="L129" s="1974"/>
    </row>
  </sheetData>
  <mergeCells count="12">
    <mergeCell ref="A119:E119"/>
    <mergeCell ref="A112:A113"/>
    <mergeCell ref="A114:A116"/>
    <mergeCell ref="A107:E107"/>
    <mergeCell ref="B22:E22"/>
    <mergeCell ref="J114:K114"/>
    <mergeCell ref="J116:K116"/>
    <mergeCell ref="J118:K118"/>
    <mergeCell ref="A1:G1"/>
    <mergeCell ref="A3:G3"/>
    <mergeCell ref="A5:E5"/>
    <mergeCell ref="A7:A11"/>
  </mergeCells>
  <printOptions horizontalCentere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5" sqref="A25:I26"/>
    </sheetView>
  </sheetViews>
  <sheetFormatPr defaultRowHeight="12.75" x14ac:dyDescent="0.2"/>
  <cols>
    <col min="1" max="16384" width="9.140625" style="210"/>
  </cols>
  <sheetData>
    <row r="1" spans="1:12" ht="21.75" customHeight="1" x14ac:dyDescent="0.2"/>
    <row r="2" spans="1:12" ht="33.75" x14ac:dyDescent="0.5">
      <c r="A2" s="2518" t="s">
        <v>312</v>
      </c>
      <c r="B2" s="2518"/>
      <c r="C2" s="2518"/>
      <c r="D2" s="2518"/>
      <c r="E2" s="2518"/>
      <c r="F2" s="2518"/>
      <c r="G2" s="2518"/>
      <c r="H2" s="2518"/>
      <c r="I2" s="2518"/>
      <c r="J2" s="209"/>
      <c r="K2" s="209"/>
      <c r="L2" s="209"/>
    </row>
    <row r="25" spans="1:12" ht="12.75" customHeight="1" x14ac:dyDescent="0.2">
      <c r="A25" s="2519" t="s">
        <v>1560</v>
      </c>
      <c r="B25" s="2519"/>
      <c r="C25" s="2519"/>
      <c r="D25" s="2519"/>
      <c r="E25" s="2519"/>
      <c r="F25" s="2519"/>
      <c r="G25" s="2519"/>
      <c r="H25" s="2519"/>
      <c r="I25" s="2519"/>
      <c r="J25" s="211"/>
      <c r="K25" s="211"/>
      <c r="L25" s="211"/>
    </row>
    <row r="26" spans="1:12" ht="12.75" customHeight="1" x14ac:dyDescent="0.2">
      <c r="A26" s="2519"/>
      <c r="B26" s="2519"/>
      <c r="C26" s="2519"/>
      <c r="D26" s="2519"/>
      <c r="E26" s="2519"/>
      <c r="F26" s="2519"/>
      <c r="G26" s="2519"/>
      <c r="H26" s="2519"/>
      <c r="I26" s="2519"/>
      <c r="J26" s="211"/>
      <c r="K26" s="211"/>
      <c r="L26" s="211"/>
    </row>
    <row r="27" spans="1:12" ht="12.75" customHeight="1" x14ac:dyDescent="0.2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</row>
    <row r="28" spans="1:12" ht="12.75" customHeight="1" x14ac:dyDescent="0.2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</row>
    <row r="29" spans="1:12" ht="12.75" customHeight="1" x14ac:dyDescent="0.2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</row>
    <row r="30" spans="1:12" ht="12.75" customHeight="1" x14ac:dyDescent="0.2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</row>
  </sheetData>
  <mergeCells count="2">
    <mergeCell ref="A2:I2"/>
    <mergeCell ref="A25:I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Normal="100" workbookViewId="0">
      <selection sqref="A1:H1"/>
    </sheetView>
  </sheetViews>
  <sheetFormatPr defaultRowHeight="12.75" x14ac:dyDescent="0.2"/>
  <cols>
    <col min="1" max="1" width="9.42578125" style="1225" customWidth="1"/>
    <col min="2" max="2" width="10.140625" style="1225" customWidth="1"/>
    <col min="3" max="3" width="10.5703125" style="1225" customWidth="1"/>
    <col min="4" max="4" width="4.85546875" style="1225" customWidth="1"/>
    <col min="5" max="5" width="42.42578125" style="1225" customWidth="1"/>
    <col min="6" max="6" width="11.42578125" style="1274" customWidth="1"/>
    <col min="7" max="7" width="12.28515625" style="1274" customWidth="1"/>
    <col min="8" max="8" width="12.5703125" style="1274" customWidth="1"/>
    <col min="9" max="9" width="5" style="1225" customWidth="1"/>
    <col min="10" max="10" width="13.42578125" customWidth="1"/>
    <col min="11" max="16384" width="9.140625" style="1225"/>
  </cols>
  <sheetData>
    <row r="1" spans="1:11" ht="18" x14ac:dyDescent="0.25">
      <c r="A1" s="2548" t="s">
        <v>1640</v>
      </c>
      <c r="B1" s="2548"/>
      <c r="C1" s="2548"/>
      <c r="D1" s="2548"/>
      <c r="E1" s="2548"/>
      <c r="F1" s="2548"/>
      <c r="G1" s="2548"/>
      <c r="H1" s="2548"/>
    </row>
    <row r="2" spans="1:11" x14ac:dyDescent="0.2">
      <c r="A2" s="12"/>
      <c r="B2" s="12"/>
      <c r="C2" s="12"/>
      <c r="D2" s="12"/>
      <c r="E2" s="1292"/>
      <c r="F2" s="131"/>
      <c r="G2" s="131"/>
      <c r="H2" s="2167"/>
    </row>
    <row r="3" spans="1:11" ht="15.75" x14ac:dyDescent="0.25">
      <c r="A3" s="2573" t="s">
        <v>1561</v>
      </c>
      <c r="B3" s="2573"/>
      <c r="C3" s="2573"/>
      <c r="D3" s="2573"/>
      <c r="E3" s="2573"/>
      <c r="F3" s="2573"/>
      <c r="G3" s="2573"/>
      <c r="H3" s="2573"/>
    </row>
    <row r="4" spans="1:11" ht="18" x14ac:dyDescent="0.2">
      <c r="A4" s="1293"/>
      <c r="B4" s="1293"/>
      <c r="C4" s="1293"/>
      <c r="D4" s="1293"/>
      <c r="E4" s="1293"/>
      <c r="F4" s="2170"/>
      <c r="G4" s="2170"/>
      <c r="H4" s="2170"/>
    </row>
    <row r="5" spans="1:11" ht="13.5" customHeight="1" thickBot="1" x14ac:dyDescent="0.3">
      <c r="A5" s="2"/>
      <c r="B5" s="1"/>
      <c r="C5" s="2"/>
      <c r="D5" s="1226"/>
      <c r="E5" s="2"/>
      <c r="F5" s="2171"/>
      <c r="G5" s="2171"/>
      <c r="H5" s="2172" t="s">
        <v>1361</v>
      </c>
    </row>
    <row r="6" spans="1:11" ht="26.25" customHeight="1" x14ac:dyDescent="0.2">
      <c r="A6" s="2565" t="s">
        <v>1408</v>
      </c>
      <c r="B6" s="2567" t="s">
        <v>1409</v>
      </c>
      <c r="C6" s="2569" t="s">
        <v>1362</v>
      </c>
      <c r="D6" s="2571" t="s">
        <v>316</v>
      </c>
      <c r="E6" s="2574" t="s">
        <v>1363</v>
      </c>
      <c r="F6" s="2576" t="s">
        <v>1497</v>
      </c>
      <c r="G6" s="2578" t="s">
        <v>1641</v>
      </c>
      <c r="H6" s="2580" t="s">
        <v>1498</v>
      </c>
    </row>
    <row r="7" spans="1:11" ht="4.5" customHeight="1" thickBot="1" x14ac:dyDescent="0.25">
      <c r="A7" s="2566"/>
      <c r="B7" s="2568"/>
      <c r="C7" s="2570"/>
      <c r="D7" s="2572"/>
      <c r="E7" s="2575"/>
      <c r="F7" s="2577"/>
      <c r="G7" s="2579"/>
      <c r="H7" s="2581"/>
    </row>
    <row r="8" spans="1:11" ht="13.5" thickBot="1" x14ac:dyDescent="0.25">
      <c r="A8" s="1227" t="s">
        <v>174</v>
      </c>
      <c r="B8" s="1228" t="s">
        <v>173</v>
      </c>
      <c r="C8" s="1229">
        <v>910</v>
      </c>
      <c r="D8" s="1230" t="s">
        <v>173</v>
      </c>
      <c r="E8" s="1231" t="s">
        <v>1364</v>
      </c>
      <c r="F8" s="1248">
        <f>SUM(F9:F10)</f>
        <v>28361.82</v>
      </c>
      <c r="G8" s="2237">
        <f>SUM(G9:G10)</f>
        <v>29496.959999999999</v>
      </c>
      <c r="H8" s="1286">
        <f>SUM(H9:H10)</f>
        <v>29496.960000000003</v>
      </c>
      <c r="K8" s="1274"/>
    </row>
    <row r="9" spans="1:11" x14ac:dyDescent="0.2">
      <c r="A9" s="1232"/>
      <c r="B9" s="1233" t="s">
        <v>178</v>
      </c>
      <c r="C9" s="1234">
        <v>91001</v>
      </c>
      <c r="D9" s="1235" t="s">
        <v>319</v>
      </c>
      <c r="E9" s="1236" t="s">
        <v>1365</v>
      </c>
      <c r="F9" s="1237">
        <v>5450</v>
      </c>
      <c r="G9" s="2238">
        <v>5500</v>
      </c>
      <c r="H9" s="1287">
        <f>'limity výdajů celkem'!B12</f>
        <v>5500</v>
      </c>
      <c r="K9" s="1274"/>
    </row>
    <row r="10" spans="1:11" ht="13.5" thickBot="1" x14ac:dyDescent="0.25">
      <c r="A10" s="1238"/>
      <c r="B10" s="1239" t="s">
        <v>178</v>
      </c>
      <c r="C10" s="1240">
        <v>91015</v>
      </c>
      <c r="D10" s="1241" t="s">
        <v>359</v>
      </c>
      <c r="E10" s="1242" t="s">
        <v>1366</v>
      </c>
      <c r="F10" s="1243">
        <v>22911.82</v>
      </c>
      <c r="G10" s="2239">
        <v>23996.959999999999</v>
      </c>
      <c r="H10" s="1288">
        <f>'limity výdajů celkem'!B25</f>
        <v>23996.960000000003</v>
      </c>
      <c r="K10" s="1274"/>
    </row>
    <row r="11" spans="1:11" ht="13.5" thickBot="1" x14ac:dyDescent="0.25">
      <c r="A11" s="1244" t="s">
        <v>174</v>
      </c>
      <c r="B11" s="1245" t="s">
        <v>173</v>
      </c>
      <c r="C11" s="117">
        <v>911</v>
      </c>
      <c r="D11" s="1246" t="s">
        <v>173</v>
      </c>
      <c r="E11" s="1247" t="s">
        <v>1367</v>
      </c>
      <c r="F11" s="1248">
        <f>SUM(F12)</f>
        <v>255021.85</v>
      </c>
      <c r="G11" s="2237">
        <f>SUM(G12)</f>
        <v>258091.53</v>
      </c>
      <c r="H11" s="1286">
        <f>SUM(H12)</f>
        <v>258091.53</v>
      </c>
      <c r="K11" s="1274"/>
    </row>
    <row r="12" spans="1:11" ht="13.5" thickBot="1" x14ac:dyDescent="0.25">
      <c r="A12" s="1238"/>
      <c r="B12" s="1239" t="s">
        <v>178</v>
      </c>
      <c r="C12" s="1240">
        <v>91115</v>
      </c>
      <c r="D12" s="1241" t="s">
        <v>359</v>
      </c>
      <c r="E12" s="1242" t="s">
        <v>1366</v>
      </c>
      <c r="F12" s="1243">
        <v>255021.85</v>
      </c>
      <c r="G12" s="2239">
        <v>258091.53</v>
      </c>
      <c r="H12" s="1288">
        <f>'limity výdajů celkem'!C25</f>
        <v>258091.53</v>
      </c>
      <c r="K12" s="1274"/>
    </row>
    <row r="13" spans="1:11" ht="13.5" customHeight="1" thickBot="1" x14ac:dyDescent="0.25">
      <c r="A13" s="1244" t="s">
        <v>174</v>
      </c>
      <c r="B13" s="1245" t="s">
        <v>173</v>
      </c>
      <c r="C13" s="117">
        <v>912</v>
      </c>
      <c r="D13" s="1246" t="s">
        <v>173</v>
      </c>
      <c r="E13" s="1247" t="s">
        <v>1410</v>
      </c>
      <c r="F13" s="1248">
        <f>SUM(F14:F19)</f>
        <v>17207</v>
      </c>
      <c r="G13" s="2237">
        <f>SUM(G14:G19)</f>
        <v>26317</v>
      </c>
      <c r="H13" s="1286">
        <f>SUM(H14:H19)</f>
        <v>26317</v>
      </c>
      <c r="K13" s="1274"/>
    </row>
    <row r="14" spans="1:11" x14ac:dyDescent="0.2">
      <c r="A14" s="1249"/>
      <c r="B14" s="1250" t="s">
        <v>178</v>
      </c>
      <c r="C14" s="1251">
        <v>91204</v>
      </c>
      <c r="D14" s="746" t="s">
        <v>328</v>
      </c>
      <c r="E14" s="1252" t="s">
        <v>1368</v>
      </c>
      <c r="F14" s="1237">
        <v>3310</v>
      </c>
      <c r="G14" s="2238">
        <v>22020</v>
      </c>
      <c r="H14" s="1287">
        <f>'limity výdajů celkem'!D15</f>
        <v>22020</v>
      </c>
      <c r="K14" s="1274"/>
    </row>
    <row r="15" spans="1:11" x14ac:dyDescent="0.2">
      <c r="A15" s="1253"/>
      <c r="B15" s="1254" t="s">
        <v>178</v>
      </c>
      <c r="C15" s="1255">
        <v>91205</v>
      </c>
      <c r="D15" s="33" t="s">
        <v>330</v>
      </c>
      <c r="E15" s="1256" t="s">
        <v>1369</v>
      </c>
      <c r="F15" s="1257">
        <v>0</v>
      </c>
      <c r="G15" s="2240">
        <v>0</v>
      </c>
      <c r="H15" s="1289">
        <v>0</v>
      </c>
      <c r="K15" s="1274"/>
    </row>
    <row r="16" spans="1:11" x14ac:dyDescent="0.2">
      <c r="A16" s="1253"/>
      <c r="B16" s="1254" t="s">
        <v>178</v>
      </c>
      <c r="C16" s="1255">
        <v>91206</v>
      </c>
      <c r="D16" s="33" t="s">
        <v>332</v>
      </c>
      <c r="E16" s="1256" t="s">
        <v>1370</v>
      </c>
      <c r="F16" s="1257">
        <v>0</v>
      </c>
      <c r="G16" s="2240">
        <v>0</v>
      </c>
      <c r="H16" s="1289">
        <v>0</v>
      </c>
      <c r="K16" s="1274"/>
    </row>
    <row r="17" spans="1:13" x14ac:dyDescent="0.2">
      <c r="A17" s="1253"/>
      <c r="B17" s="1254" t="s">
        <v>178</v>
      </c>
      <c r="C17" s="1255">
        <v>91207</v>
      </c>
      <c r="D17" s="33" t="s">
        <v>335</v>
      </c>
      <c r="E17" s="1256" t="s">
        <v>1371</v>
      </c>
      <c r="F17" s="1257">
        <v>0</v>
      </c>
      <c r="G17" s="2240">
        <v>200</v>
      </c>
      <c r="H17" s="1289">
        <f>'limity výdajů celkem'!D18</f>
        <v>200</v>
      </c>
      <c r="K17" s="1274"/>
    </row>
    <row r="18" spans="1:13" x14ac:dyDescent="0.2">
      <c r="A18" s="1253"/>
      <c r="B18" s="1254" t="s">
        <v>178</v>
      </c>
      <c r="C18" s="1255">
        <v>91208</v>
      </c>
      <c r="D18" s="33" t="s">
        <v>338</v>
      </c>
      <c r="E18" s="1256" t="s">
        <v>1372</v>
      </c>
      <c r="F18" s="1257">
        <v>0</v>
      </c>
      <c r="G18" s="2240">
        <v>1000</v>
      </c>
      <c r="H18" s="1289">
        <f>'limity výdajů celkem'!D19</f>
        <v>1000</v>
      </c>
      <c r="K18" s="1274"/>
    </row>
    <row r="19" spans="1:13" ht="13.5" thickBot="1" x14ac:dyDescent="0.25">
      <c r="A19" s="1253"/>
      <c r="B19" s="1254" t="s">
        <v>178</v>
      </c>
      <c r="C19" s="1255">
        <v>91209</v>
      </c>
      <c r="D19" s="33" t="s">
        <v>341</v>
      </c>
      <c r="E19" s="1256" t="s">
        <v>1373</v>
      </c>
      <c r="F19" s="1257">
        <v>13897</v>
      </c>
      <c r="G19" s="2240">
        <v>3097</v>
      </c>
      <c r="H19" s="1289">
        <f>'limity výdajů celkem'!D20</f>
        <v>3097</v>
      </c>
      <c r="K19" s="1274"/>
    </row>
    <row r="20" spans="1:13" ht="13.5" customHeight="1" thickBot="1" x14ac:dyDescent="0.25">
      <c r="A20" s="1244" t="s">
        <v>174</v>
      </c>
      <c r="B20" s="1245" t="s">
        <v>173</v>
      </c>
      <c r="C20" s="117">
        <v>913</v>
      </c>
      <c r="D20" s="1246" t="s">
        <v>173</v>
      </c>
      <c r="E20" s="1247" t="s">
        <v>1374</v>
      </c>
      <c r="F20" s="1248">
        <f>SUM(F21:F28)</f>
        <v>907840</v>
      </c>
      <c r="G20" s="2237">
        <f>SUM(G21:G28)</f>
        <v>976800</v>
      </c>
      <c r="H20" s="1286">
        <f>SUM(H21:H28)</f>
        <v>976800</v>
      </c>
      <c r="K20" s="1274"/>
    </row>
    <row r="21" spans="1:13" x14ac:dyDescent="0.2">
      <c r="A21" s="1249"/>
      <c r="B21" s="1250" t="s">
        <v>178</v>
      </c>
      <c r="C21" s="1251">
        <v>91304</v>
      </c>
      <c r="D21" s="746" t="s">
        <v>328</v>
      </c>
      <c r="E21" s="1252" t="s">
        <v>1368</v>
      </c>
      <c r="F21" s="1237">
        <v>266313</v>
      </c>
      <c r="G21" s="2238">
        <v>266313</v>
      </c>
      <c r="H21" s="1287">
        <f>'limity výdajů celkem'!E15</f>
        <v>266313</v>
      </c>
      <c r="K21" s="1274"/>
    </row>
    <row r="22" spans="1:13" x14ac:dyDescent="0.2">
      <c r="A22" s="1253"/>
      <c r="B22" s="1254" t="s">
        <v>178</v>
      </c>
      <c r="C22" s="1255">
        <v>91305</v>
      </c>
      <c r="D22" s="33" t="s">
        <v>330</v>
      </c>
      <c r="E22" s="1256" t="s">
        <v>1369</v>
      </c>
      <c r="F22" s="1257">
        <v>100000</v>
      </c>
      <c r="G22" s="2240">
        <v>136500</v>
      </c>
      <c r="H22" s="1289">
        <f>'limity výdajů celkem'!E16</f>
        <v>136500</v>
      </c>
      <c r="K22" s="1274"/>
    </row>
    <row r="23" spans="1:13" x14ac:dyDescent="0.2">
      <c r="A23" s="1253"/>
      <c r="B23" s="1254" t="s">
        <v>178</v>
      </c>
      <c r="C23" s="1255">
        <v>91306</v>
      </c>
      <c r="D23" s="33" t="s">
        <v>332</v>
      </c>
      <c r="E23" s="1256" t="s">
        <v>1370</v>
      </c>
      <c r="F23" s="1257">
        <v>281453</v>
      </c>
      <c r="G23" s="2240">
        <v>297320</v>
      </c>
      <c r="H23" s="1289">
        <f>'limity výdajů celkem'!E17</f>
        <v>297320</v>
      </c>
      <c r="K23" s="1274"/>
    </row>
    <row r="24" spans="1:13" x14ac:dyDescent="0.2">
      <c r="A24" s="1253"/>
      <c r="B24" s="1254" t="s">
        <v>178</v>
      </c>
      <c r="C24" s="1255">
        <v>91307</v>
      </c>
      <c r="D24" s="33" t="s">
        <v>335</v>
      </c>
      <c r="E24" s="1256" t="s">
        <v>1371</v>
      </c>
      <c r="F24" s="1257">
        <v>99450</v>
      </c>
      <c r="G24" s="2240">
        <v>105543</v>
      </c>
      <c r="H24" s="1289">
        <f>'limity výdajů celkem'!E18</f>
        <v>105543</v>
      </c>
      <c r="K24" s="1274"/>
    </row>
    <row r="25" spans="1:13" x14ac:dyDescent="0.2">
      <c r="A25" s="1253"/>
      <c r="B25" s="1254" t="s">
        <v>178</v>
      </c>
      <c r="C25" s="1255">
        <v>91308</v>
      </c>
      <c r="D25" s="33" t="s">
        <v>338</v>
      </c>
      <c r="E25" s="1256" t="s">
        <v>1372</v>
      </c>
      <c r="F25" s="1257">
        <v>5924</v>
      </c>
      <c r="G25" s="2240">
        <v>4924</v>
      </c>
      <c r="H25" s="1289">
        <f>'limity výdajů celkem'!E19</f>
        <v>4924</v>
      </c>
      <c r="K25" s="1274"/>
    </row>
    <row r="26" spans="1:13" x14ac:dyDescent="0.2">
      <c r="A26" s="1253"/>
      <c r="B26" s="1254" t="s">
        <v>178</v>
      </c>
      <c r="C26" s="1255">
        <v>91309</v>
      </c>
      <c r="D26" s="33" t="s">
        <v>341</v>
      </c>
      <c r="E26" s="1256" t="s">
        <v>1373</v>
      </c>
      <c r="F26" s="1257">
        <v>154700</v>
      </c>
      <c r="G26" s="2240">
        <v>154700</v>
      </c>
      <c r="H26" s="1289">
        <f>'limity výdajů celkem'!E20</f>
        <v>154700</v>
      </c>
      <c r="K26" s="1274"/>
    </row>
    <row r="27" spans="1:13" x14ac:dyDescent="0.2">
      <c r="A27" s="1253"/>
      <c r="B27" s="1254" t="s">
        <v>178</v>
      </c>
      <c r="C27" s="1255">
        <v>91318</v>
      </c>
      <c r="D27" s="33" t="s">
        <v>361</v>
      </c>
      <c r="E27" s="1256" t="s">
        <v>1383</v>
      </c>
      <c r="F27" s="1257">
        <v>0</v>
      </c>
      <c r="G27" s="2240">
        <v>11500</v>
      </c>
      <c r="H27" s="1289">
        <f>'limity výdajů celkem'!E26</f>
        <v>11500</v>
      </c>
      <c r="K27" s="1274"/>
    </row>
    <row r="28" spans="1:13" ht="13.5" thickBot="1" x14ac:dyDescent="0.25">
      <c r="A28" s="1258"/>
      <c r="B28" s="1259" t="s">
        <v>178</v>
      </c>
      <c r="C28" s="1260">
        <v>91903</v>
      </c>
      <c r="D28" s="753" t="s">
        <v>1068</v>
      </c>
      <c r="E28" s="1242" t="s">
        <v>1375</v>
      </c>
      <c r="F28" s="1243">
        <v>0</v>
      </c>
      <c r="G28" s="2239">
        <v>0</v>
      </c>
      <c r="H28" s="1288">
        <v>0</v>
      </c>
      <c r="K28" s="1274"/>
    </row>
    <row r="29" spans="1:13" ht="13.5" thickBot="1" x14ac:dyDescent="0.25">
      <c r="A29" s="1244" t="s">
        <v>174</v>
      </c>
      <c r="B29" s="1245" t="s">
        <v>173</v>
      </c>
      <c r="C29" s="117">
        <v>914</v>
      </c>
      <c r="D29" s="1246" t="s">
        <v>173</v>
      </c>
      <c r="E29" s="1247" t="s">
        <v>1376</v>
      </c>
      <c r="F29" s="1248">
        <f>SUM(F30:F44)</f>
        <v>646749.25000000012</v>
      </c>
      <c r="G29" s="2237">
        <f>SUM(G30:G44)</f>
        <v>660502.30999999994</v>
      </c>
      <c r="H29" s="1286">
        <f>SUM(H30:H44)</f>
        <v>663582.30999999994</v>
      </c>
      <c r="K29" s="1274"/>
      <c r="M29" s="1274"/>
    </row>
    <row r="30" spans="1:13" x14ac:dyDescent="0.2">
      <c r="A30" s="1261"/>
      <c r="B30" s="1262" t="s">
        <v>178</v>
      </c>
      <c r="C30" s="1263">
        <v>91401</v>
      </c>
      <c r="D30" s="1264" t="s">
        <v>319</v>
      </c>
      <c r="E30" s="1265" t="s">
        <v>1365</v>
      </c>
      <c r="F30" s="1266">
        <v>13058.5</v>
      </c>
      <c r="G30" s="2241">
        <v>13288.7</v>
      </c>
      <c r="H30" s="1290">
        <f>'limity výdajů celkem'!F12</f>
        <v>13288.7</v>
      </c>
      <c r="K30" s="1274"/>
      <c r="M30" s="1274"/>
    </row>
    <row r="31" spans="1:13" x14ac:dyDescent="0.2">
      <c r="A31" s="1253"/>
      <c r="B31" s="1254" t="s">
        <v>178</v>
      </c>
      <c r="C31" s="1255">
        <v>91402</v>
      </c>
      <c r="D31" s="33" t="s">
        <v>322</v>
      </c>
      <c r="E31" s="1256" t="s">
        <v>1377</v>
      </c>
      <c r="F31" s="1257">
        <v>3925</v>
      </c>
      <c r="G31" s="2240">
        <v>4025</v>
      </c>
      <c r="H31" s="1289">
        <f>'limity výdajů celkem'!F13</f>
        <v>4005</v>
      </c>
      <c r="K31" s="1274"/>
    </row>
    <row r="32" spans="1:13" x14ac:dyDescent="0.2">
      <c r="A32" s="1253"/>
      <c r="B32" s="1254" t="s">
        <v>178</v>
      </c>
      <c r="C32" s="1255">
        <v>91403</v>
      </c>
      <c r="D32" s="33" t="s">
        <v>325</v>
      </c>
      <c r="E32" s="1256" t="s">
        <v>1378</v>
      </c>
      <c r="F32" s="1257">
        <v>11540</v>
      </c>
      <c r="G32" s="2240">
        <v>11540</v>
      </c>
      <c r="H32" s="1289">
        <f>'limity výdajů celkem'!F14</f>
        <v>11540</v>
      </c>
      <c r="K32" s="1274"/>
    </row>
    <row r="33" spans="1:12" x14ac:dyDescent="0.2">
      <c r="A33" s="1253"/>
      <c r="B33" s="1254" t="s">
        <v>178</v>
      </c>
      <c r="C33" s="1255">
        <v>91404</v>
      </c>
      <c r="D33" s="33" t="s">
        <v>328</v>
      </c>
      <c r="E33" s="1256" t="s">
        <v>1368</v>
      </c>
      <c r="F33" s="1257">
        <v>6450</v>
      </c>
      <c r="G33" s="2240">
        <v>5750</v>
      </c>
      <c r="H33" s="1289">
        <f>'limity výdajů celkem'!F15</f>
        <v>5750</v>
      </c>
      <c r="K33" s="1274"/>
    </row>
    <row r="34" spans="1:12" x14ac:dyDescent="0.2">
      <c r="A34" s="1253"/>
      <c r="B34" s="1254" t="s">
        <v>178</v>
      </c>
      <c r="C34" s="1255">
        <v>91405</v>
      </c>
      <c r="D34" s="33" t="s">
        <v>330</v>
      </c>
      <c r="E34" s="1256" t="s">
        <v>1369</v>
      </c>
      <c r="F34" s="1257">
        <v>2195</v>
      </c>
      <c r="G34" s="2240">
        <v>2165</v>
      </c>
      <c r="H34" s="1289">
        <f>'limity výdajů celkem'!F16</f>
        <v>2165</v>
      </c>
      <c r="K34" s="1274"/>
    </row>
    <row r="35" spans="1:12" x14ac:dyDescent="0.2">
      <c r="A35" s="1253"/>
      <c r="B35" s="1254" t="s">
        <v>178</v>
      </c>
      <c r="C35" s="1255">
        <v>91406</v>
      </c>
      <c r="D35" s="33" t="s">
        <v>332</v>
      </c>
      <c r="E35" s="1256" t="s">
        <v>1370</v>
      </c>
      <c r="F35" s="1257">
        <v>552203.13</v>
      </c>
      <c r="G35" s="2240">
        <v>551619.18000000005</v>
      </c>
      <c r="H35" s="1289">
        <f>'limity výdajů celkem'!F17</f>
        <v>551619.18000000005</v>
      </c>
      <c r="K35" s="1274"/>
    </row>
    <row r="36" spans="1:12" x14ac:dyDescent="0.2">
      <c r="A36" s="1253"/>
      <c r="B36" s="1254" t="s">
        <v>178</v>
      </c>
      <c r="C36" s="1255">
        <v>91407</v>
      </c>
      <c r="D36" s="33" t="s">
        <v>335</v>
      </c>
      <c r="E36" s="1256" t="s">
        <v>1371</v>
      </c>
      <c r="F36" s="1257">
        <v>3088.67</v>
      </c>
      <c r="G36" s="2240">
        <v>4187.1899999999996</v>
      </c>
      <c r="H36" s="1289">
        <f>'limity výdajů celkem'!F18</f>
        <v>4187.1900000000005</v>
      </c>
      <c r="K36" s="1274"/>
    </row>
    <row r="37" spans="1:12" x14ac:dyDescent="0.2">
      <c r="A37" s="1253"/>
      <c r="B37" s="1254" t="s">
        <v>178</v>
      </c>
      <c r="C37" s="1255">
        <v>91408</v>
      </c>
      <c r="D37" s="33" t="s">
        <v>338</v>
      </c>
      <c r="E37" s="1256" t="s">
        <v>1372</v>
      </c>
      <c r="F37" s="1257">
        <v>6166</v>
      </c>
      <c r="G37" s="2240">
        <v>6501</v>
      </c>
      <c r="H37" s="1289">
        <f>'limity výdajů celkem'!F19</f>
        <v>7151</v>
      </c>
      <c r="K37" s="1274"/>
    </row>
    <row r="38" spans="1:12" x14ac:dyDescent="0.2">
      <c r="A38" s="1253"/>
      <c r="B38" s="1254" t="s">
        <v>178</v>
      </c>
      <c r="C38" s="1255">
        <v>91409</v>
      </c>
      <c r="D38" s="33" t="s">
        <v>341</v>
      </c>
      <c r="E38" s="1256" t="s">
        <v>1373</v>
      </c>
      <c r="F38" s="1257">
        <v>7109.5599999999995</v>
      </c>
      <c r="G38" s="2240">
        <v>8298.15</v>
      </c>
      <c r="H38" s="1289">
        <f>'limity výdajů celkem'!F20</f>
        <v>8298.15</v>
      </c>
      <c r="K38" s="1274"/>
    </row>
    <row r="39" spans="1:12" x14ac:dyDescent="0.2">
      <c r="A39" s="1253"/>
      <c r="B39" s="1254" t="s">
        <v>178</v>
      </c>
      <c r="C39" s="1255">
        <v>91410</v>
      </c>
      <c r="D39" s="33" t="s">
        <v>344</v>
      </c>
      <c r="E39" s="1256" t="s">
        <v>1379</v>
      </c>
      <c r="F39" s="1257">
        <v>3000</v>
      </c>
      <c r="G39" s="2240">
        <v>3000</v>
      </c>
      <c r="H39" s="1289">
        <f>'limity výdajů celkem'!F21</f>
        <v>3000</v>
      </c>
      <c r="K39" s="1274"/>
    </row>
    <row r="40" spans="1:12" x14ac:dyDescent="0.2">
      <c r="A40" s="1253"/>
      <c r="B40" s="1254" t="s">
        <v>178</v>
      </c>
      <c r="C40" s="1255">
        <v>91411</v>
      </c>
      <c r="D40" s="33" t="s">
        <v>347</v>
      </c>
      <c r="E40" s="1256" t="s">
        <v>1380</v>
      </c>
      <c r="F40" s="1257">
        <v>551</v>
      </c>
      <c r="G40" s="2240">
        <v>601</v>
      </c>
      <c r="H40" s="1289">
        <f>'limity výdajů celkem'!F22</f>
        <v>601</v>
      </c>
      <c r="K40" s="1274"/>
    </row>
    <row r="41" spans="1:12" x14ac:dyDescent="0.2">
      <c r="A41" s="1253"/>
      <c r="B41" s="1254" t="s">
        <v>178</v>
      </c>
      <c r="C41" s="1255">
        <v>91412</v>
      </c>
      <c r="D41" s="33" t="s">
        <v>350</v>
      </c>
      <c r="E41" s="1256" t="s">
        <v>1381</v>
      </c>
      <c r="F41" s="1257">
        <v>32812.39</v>
      </c>
      <c r="G41" s="2240">
        <v>34427.089999999997</v>
      </c>
      <c r="H41" s="1289">
        <f>'limity výdajů celkem'!F23</f>
        <v>34377.089999999997</v>
      </c>
      <c r="K41" s="1274"/>
    </row>
    <row r="42" spans="1:12" x14ac:dyDescent="0.2">
      <c r="A42" s="1253"/>
      <c r="B42" s="1254" t="s">
        <v>178</v>
      </c>
      <c r="C42" s="1255">
        <v>91414</v>
      </c>
      <c r="D42" s="33" t="s">
        <v>356</v>
      </c>
      <c r="E42" s="1256" t="s">
        <v>1382</v>
      </c>
      <c r="F42" s="1257">
        <v>3100</v>
      </c>
      <c r="G42" s="2240">
        <v>4000</v>
      </c>
      <c r="H42" s="1289">
        <f>'limity výdajů celkem'!F24</f>
        <v>4000</v>
      </c>
      <c r="K42" s="1274"/>
    </row>
    <row r="43" spans="1:12" x14ac:dyDescent="0.2">
      <c r="A43" s="1253"/>
      <c r="B43" s="1254" t="s">
        <v>178</v>
      </c>
      <c r="C43" s="1255">
        <v>91415</v>
      </c>
      <c r="D43" s="33" t="s">
        <v>359</v>
      </c>
      <c r="E43" s="1269" t="s">
        <v>1366</v>
      </c>
      <c r="F43" s="1257">
        <v>0</v>
      </c>
      <c r="G43" s="2240">
        <v>9900</v>
      </c>
      <c r="H43" s="1289">
        <f>'limity výdajů celkem'!F25</f>
        <v>12400</v>
      </c>
      <c r="K43" s="1274"/>
      <c r="L43" s="1274"/>
    </row>
    <row r="44" spans="1:12" ht="13.5" thickBot="1" x14ac:dyDescent="0.25">
      <c r="A44" s="1253"/>
      <c r="B44" s="1254" t="s">
        <v>178</v>
      </c>
      <c r="C44" s="1255">
        <v>91418</v>
      </c>
      <c r="D44" s="33" t="s">
        <v>361</v>
      </c>
      <c r="E44" s="1267" t="s">
        <v>1383</v>
      </c>
      <c r="F44" s="1257">
        <v>1550</v>
      </c>
      <c r="G44" s="2240">
        <v>1200</v>
      </c>
      <c r="H44" s="1289">
        <f>'limity výdajů celkem'!F26</f>
        <v>1200</v>
      </c>
      <c r="K44" s="1274"/>
    </row>
    <row r="45" spans="1:12" ht="13.5" thickBot="1" x14ac:dyDescent="0.25">
      <c r="A45" s="1244" t="s">
        <v>174</v>
      </c>
      <c r="B45" s="1245" t="s">
        <v>173</v>
      </c>
      <c r="C45" s="117">
        <v>917</v>
      </c>
      <c r="D45" s="1246" t="s">
        <v>173</v>
      </c>
      <c r="E45" s="1247" t="s">
        <v>1384</v>
      </c>
      <c r="F45" s="1248">
        <f>SUM(F46:F54)</f>
        <v>88743.709999999992</v>
      </c>
      <c r="G45" s="2237">
        <f>SUM(G46:G54)</f>
        <v>92126.15</v>
      </c>
      <c r="H45" s="1286">
        <f>SUM(H46:H54)</f>
        <v>92196.15</v>
      </c>
      <c r="K45" s="1274"/>
    </row>
    <row r="46" spans="1:12" x14ac:dyDescent="0.2">
      <c r="A46" s="1261"/>
      <c r="B46" s="1262" t="s">
        <v>178</v>
      </c>
      <c r="C46" s="1263">
        <v>91701</v>
      </c>
      <c r="D46" s="1264" t="s">
        <v>319</v>
      </c>
      <c r="E46" s="1265" t="s">
        <v>1365</v>
      </c>
      <c r="F46" s="1266">
        <v>4000</v>
      </c>
      <c r="G46" s="2241">
        <v>10512</v>
      </c>
      <c r="H46" s="1290">
        <f>'limity výdajů celkem'!G12</f>
        <v>10512</v>
      </c>
      <c r="J46" s="2167"/>
      <c r="K46" s="1274"/>
    </row>
    <row r="47" spans="1:12" x14ac:dyDescent="0.2">
      <c r="A47" s="1253"/>
      <c r="B47" s="1254" t="s">
        <v>178</v>
      </c>
      <c r="C47" s="1255">
        <v>91702</v>
      </c>
      <c r="D47" s="33" t="s">
        <v>322</v>
      </c>
      <c r="E47" s="1256" t="s">
        <v>1377</v>
      </c>
      <c r="F47" s="1257">
        <v>1830</v>
      </c>
      <c r="G47" s="2240">
        <v>2080</v>
      </c>
      <c r="H47" s="1289">
        <f>'limity výdajů celkem'!G13</f>
        <v>2100</v>
      </c>
      <c r="K47" s="1274"/>
    </row>
    <row r="48" spans="1:12" x14ac:dyDescent="0.2">
      <c r="A48" s="1253"/>
      <c r="B48" s="1254" t="s">
        <v>178</v>
      </c>
      <c r="C48" s="1255">
        <v>91704</v>
      </c>
      <c r="D48" s="33" t="s">
        <v>328</v>
      </c>
      <c r="E48" s="1256" t="s">
        <v>1368</v>
      </c>
      <c r="F48" s="1257">
        <v>26999.71</v>
      </c>
      <c r="G48" s="2240">
        <v>21994.15</v>
      </c>
      <c r="H48" s="1289">
        <f>'limity výdajů celkem'!G15</f>
        <v>21994.15</v>
      </c>
      <c r="K48" s="1274"/>
    </row>
    <row r="49" spans="1:11" x14ac:dyDescent="0.2">
      <c r="A49" s="1253"/>
      <c r="B49" s="1254" t="s">
        <v>178</v>
      </c>
      <c r="C49" s="1255">
        <v>91705</v>
      </c>
      <c r="D49" s="33" t="s">
        <v>330</v>
      </c>
      <c r="E49" s="1256" t="s">
        <v>1369</v>
      </c>
      <c r="F49" s="1257">
        <v>9000</v>
      </c>
      <c r="G49" s="2240">
        <v>9220</v>
      </c>
      <c r="H49" s="1289">
        <f>'limity výdajů celkem'!G16</f>
        <v>9220</v>
      </c>
      <c r="K49" s="1274"/>
    </row>
    <row r="50" spans="1:11" x14ac:dyDescent="0.2">
      <c r="A50" s="1253"/>
      <c r="B50" s="1254" t="s">
        <v>178</v>
      </c>
      <c r="C50" s="1255">
        <v>91706</v>
      </c>
      <c r="D50" s="33" t="s">
        <v>332</v>
      </c>
      <c r="E50" s="1256" t="s">
        <v>1370</v>
      </c>
      <c r="F50" s="1257">
        <v>12920</v>
      </c>
      <c r="G50" s="2240">
        <v>11020</v>
      </c>
      <c r="H50" s="1289">
        <f>'limity výdajů celkem'!G17</f>
        <v>11020</v>
      </c>
      <c r="K50" s="1274"/>
    </row>
    <row r="51" spans="1:11" x14ac:dyDescent="0.2">
      <c r="A51" s="1253"/>
      <c r="B51" s="1254" t="s">
        <v>178</v>
      </c>
      <c r="C51" s="1255">
        <v>91707</v>
      </c>
      <c r="D51" s="33" t="s">
        <v>335</v>
      </c>
      <c r="E51" s="1256" t="s">
        <v>1371</v>
      </c>
      <c r="F51" s="1257">
        <v>11900</v>
      </c>
      <c r="G51" s="2240">
        <v>9926</v>
      </c>
      <c r="H51" s="1289">
        <f>'limity výdajů celkem'!G18</f>
        <v>9926</v>
      </c>
      <c r="K51" s="1274"/>
    </row>
    <row r="52" spans="1:11" x14ac:dyDescent="0.2">
      <c r="A52" s="1253"/>
      <c r="B52" s="1254" t="s">
        <v>178</v>
      </c>
      <c r="C52" s="1255">
        <v>91708</v>
      </c>
      <c r="D52" s="33" t="s">
        <v>338</v>
      </c>
      <c r="E52" s="1256" t="s">
        <v>1372</v>
      </c>
      <c r="F52" s="1257">
        <v>2894</v>
      </c>
      <c r="G52" s="2240">
        <v>3174</v>
      </c>
      <c r="H52" s="1289">
        <f>'limity výdajů celkem'!G19</f>
        <v>3174</v>
      </c>
      <c r="K52" s="1274"/>
    </row>
    <row r="53" spans="1:11" x14ac:dyDescent="0.2">
      <c r="A53" s="1253"/>
      <c r="B53" s="1254" t="s">
        <v>178</v>
      </c>
      <c r="C53" s="1255">
        <v>91709</v>
      </c>
      <c r="D53" s="33" t="s">
        <v>341</v>
      </c>
      <c r="E53" s="1256" t="s">
        <v>1373</v>
      </c>
      <c r="F53" s="1257">
        <v>19200</v>
      </c>
      <c r="G53" s="2240">
        <v>24200</v>
      </c>
      <c r="H53" s="1289">
        <f>'limity výdajů celkem'!G20</f>
        <v>24200</v>
      </c>
      <c r="K53" s="1274"/>
    </row>
    <row r="54" spans="1:11" ht="13.5" thickBot="1" x14ac:dyDescent="0.25">
      <c r="A54" s="1270"/>
      <c r="B54" s="2164" t="s">
        <v>178</v>
      </c>
      <c r="C54" s="2165">
        <v>91712</v>
      </c>
      <c r="D54" s="2166" t="s">
        <v>350</v>
      </c>
      <c r="E54" s="1256" t="s">
        <v>1381</v>
      </c>
      <c r="F54" s="1271">
        <v>0</v>
      </c>
      <c r="G54" s="2242">
        <v>0</v>
      </c>
      <c r="H54" s="1291">
        <f>'limity výdajů celkem'!G23</f>
        <v>50</v>
      </c>
      <c r="K54" s="1274"/>
    </row>
    <row r="55" spans="1:11" ht="13.5" thickBot="1" x14ac:dyDescent="0.25">
      <c r="A55" s="1244" t="s">
        <v>174</v>
      </c>
      <c r="B55" s="1245" t="s">
        <v>173</v>
      </c>
      <c r="C55" s="117">
        <v>920</v>
      </c>
      <c r="D55" s="1246" t="s">
        <v>173</v>
      </c>
      <c r="E55" s="1247" t="s">
        <v>1385</v>
      </c>
      <c r="F55" s="1248">
        <f>SUM(F56:F68)</f>
        <v>220455.88</v>
      </c>
      <c r="G55" s="2237">
        <f>SUM(G56:G68)</f>
        <v>311747</v>
      </c>
      <c r="H55" s="1286">
        <f>SUM(H56:H68)</f>
        <v>308597</v>
      </c>
      <c r="K55" s="1274"/>
    </row>
    <row r="56" spans="1:11" x14ac:dyDescent="0.2">
      <c r="A56" s="1253"/>
      <c r="B56" s="1254" t="s">
        <v>178</v>
      </c>
      <c r="C56" s="1255">
        <v>92001</v>
      </c>
      <c r="D56" s="33" t="s">
        <v>319</v>
      </c>
      <c r="E56" s="1256" t="s">
        <v>1365</v>
      </c>
      <c r="F56" s="1257">
        <v>500</v>
      </c>
      <c r="G56" s="2240">
        <v>10000</v>
      </c>
      <c r="H56" s="1289">
        <f>'limity výdajů celkem'!I12</f>
        <v>10000</v>
      </c>
      <c r="K56" s="1274"/>
    </row>
    <row r="57" spans="1:11" x14ac:dyDescent="0.2">
      <c r="A57" s="1253"/>
      <c r="B57" s="1254" t="s">
        <v>178</v>
      </c>
      <c r="C57" s="1255">
        <v>92002</v>
      </c>
      <c r="D57" s="33" t="s">
        <v>322</v>
      </c>
      <c r="E57" s="1256" t="s">
        <v>1377</v>
      </c>
      <c r="F57" s="1257">
        <v>0</v>
      </c>
      <c r="G57" s="2240">
        <v>0</v>
      </c>
      <c r="H57" s="1289">
        <v>0</v>
      </c>
      <c r="K57" s="1274"/>
    </row>
    <row r="58" spans="1:11" x14ac:dyDescent="0.2">
      <c r="A58" s="1253"/>
      <c r="B58" s="1254" t="s">
        <v>178</v>
      </c>
      <c r="C58" s="1255">
        <v>92004</v>
      </c>
      <c r="D58" s="33" t="s">
        <v>328</v>
      </c>
      <c r="E58" s="1256" t="s">
        <v>1368</v>
      </c>
      <c r="F58" s="1257">
        <v>62705.88</v>
      </c>
      <c r="G58" s="2240">
        <v>34982</v>
      </c>
      <c r="H58" s="1289">
        <f>'limity výdajů celkem'!I15</f>
        <v>34982</v>
      </c>
      <c r="K58" s="1274"/>
    </row>
    <row r="59" spans="1:11" x14ac:dyDescent="0.2">
      <c r="A59" s="1253"/>
      <c r="B59" s="1254" t="s">
        <v>178</v>
      </c>
      <c r="C59" s="1255">
        <v>92005</v>
      </c>
      <c r="D59" s="33" t="s">
        <v>330</v>
      </c>
      <c r="E59" s="1256" t="s">
        <v>1369</v>
      </c>
      <c r="F59" s="1257">
        <v>9450</v>
      </c>
      <c r="G59" s="2240">
        <v>0</v>
      </c>
      <c r="H59" s="1289">
        <f>'limity výdajů celkem'!I16</f>
        <v>0</v>
      </c>
      <c r="K59" s="1274"/>
    </row>
    <row r="60" spans="1:11" x14ac:dyDescent="0.2">
      <c r="A60" s="1253"/>
      <c r="B60" s="1254" t="s">
        <v>178</v>
      </c>
      <c r="C60" s="1255">
        <v>92006</v>
      </c>
      <c r="D60" s="33" t="s">
        <v>332</v>
      </c>
      <c r="E60" s="1256" t="s">
        <v>1370</v>
      </c>
      <c r="F60" s="1257">
        <v>87200</v>
      </c>
      <c r="G60" s="2240">
        <v>104000</v>
      </c>
      <c r="H60" s="1289">
        <f>'limity výdajů celkem'!I17</f>
        <v>104000</v>
      </c>
      <c r="K60" s="1274"/>
    </row>
    <row r="61" spans="1:11" x14ac:dyDescent="0.2">
      <c r="A61" s="1253"/>
      <c r="B61" s="1254" t="s">
        <v>178</v>
      </c>
      <c r="C61" s="1255">
        <v>92007</v>
      </c>
      <c r="D61" s="33" t="s">
        <v>335</v>
      </c>
      <c r="E61" s="1256" t="s">
        <v>1371</v>
      </c>
      <c r="F61" s="1257">
        <v>0</v>
      </c>
      <c r="G61" s="2240">
        <v>0</v>
      </c>
      <c r="H61" s="1289">
        <v>0</v>
      </c>
      <c r="K61" s="1274"/>
    </row>
    <row r="62" spans="1:11" x14ac:dyDescent="0.2">
      <c r="A62" s="1253"/>
      <c r="B62" s="1254" t="s">
        <v>178</v>
      </c>
      <c r="C62" s="1255">
        <v>92008</v>
      </c>
      <c r="D62" s="33" t="s">
        <v>338</v>
      </c>
      <c r="E62" s="1256" t="s">
        <v>1372</v>
      </c>
      <c r="F62" s="1257">
        <v>1600</v>
      </c>
      <c r="G62" s="2240">
        <v>1050</v>
      </c>
      <c r="H62" s="1289">
        <f>'limity výdajů celkem'!I19</f>
        <v>400</v>
      </c>
      <c r="K62" s="1274"/>
    </row>
    <row r="63" spans="1:11" x14ac:dyDescent="0.2">
      <c r="A63" s="1253"/>
      <c r="B63" s="1254" t="s">
        <v>178</v>
      </c>
      <c r="C63" s="1255">
        <v>92009</v>
      </c>
      <c r="D63" s="33" t="s">
        <v>341</v>
      </c>
      <c r="E63" s="1256" t="s">
        <v>1373</v>
      </c>
      <c r="F63" s="1257">
        <v>50000</v>
      </c>
      <c r="G63" s="2240">
        <v>80000</v>
      </c>
      <c r="H63" s="1289">
        <f>'limity výdajů celkem'!I20</f>
        <v>80000</v>
      </c>
      <c r="K63" s="1274"/>
    </row>
    <row r="64" spans="1:11" x14ac:dyDescent="0.2">
      <c r="A64" s="1253"/>
      <c r="B64" s="1254" t="s">
        <v>178</v>
      </c>
      <c r="C64" s="1255">
        <v>92011</v>
      </c>
      <c r="D64" s="33" t="s">
        <v>347</v>
      </c>
      <c r="E64" s="1256" t="s">
        <v>1380</v>
      </c>
      <c r="F64" s="1257">
        <v>950</v>
      </c>
      <c r="G64" s="2240">
        <v>1150</v>
      </c>
      <c r="H64" s="1289">
        <f>'limity výdajů celkem'!I22</f>
        <v>1150</v>
      </c>
      <c r="K64" s="1274"/>
    </row>
    <row r="65" spans="1:11" x14ac:dyDescent="0.2">
      <c r="A65" s="1253"/>
      <c r="B65" s="1254" t="s">
        <v>178</v>
      </c>
      <c r="C65" s="1255">
        <v>92012</v>
      </c>
      <c r="D65" s="33" t="s">
        <v>350</v>
      </c>
      <c r="E65" s="1256" t="s">
        <v>1381</v>
      </c>
      <c r="F65" s="1257">
        <v>4000</v>
      </c>
      <c r="G65" s="2240">
        <v>4000</v>
      </c>
      <c r="H65" s="1289">
        <f>'limity výdajů celkem'!I23</f>
        <v>4000</v>
      </c>
      <c r="K65" s="1274"/>
    </row>
    <row r="66" spans="1:11" x14ac:dyDescent="0.2">
      <c r="A66" s="1253"/>
      <c r="B66" s="1254" t="s">
        <v>178</v>
      </c>
      <c r="C66" s="1255">
        <v>92014</v>
      </c>
      <c r="D66" s="33" t="s">
        <v>356</v>
      </c>
      <c r="E66" s="1256" t="s">
        <v>1382</v>
      </c>
      <c r="F66" s="1257">
        <v>0</v>
      </c>
      <c r="G66" s="2240">
        <v>70000</v>
      </c>
      <c r="H66" s="1289">
        <f>'limity výdajů celkem'!I24</f>
        <v>70000</v>
      </c>
      <c r="K66" s="1274"/>
    </row>
    <row r="67" spans="1:11" x14ac:dyDescent="0.2">
      <c r="A67" s="1253"/>
      <c r="B67" s="1254" t="s">
        <v>178</v>
      </c>
      <c r="C67" s="1255">
        <v>92015</v>
      </c>
      <c r="D67" s="33" t="s">
        <v>359</v>
      </c>
      <c r="E67" s="1256" t="s">
        <v>1366</v>
      </c>
      <c r="F67" s="1257">
        <v>4000</v>
      </c>
      <c r="G67" s="2240">
        <v>6500</v>
      </c>
      <c r="H67" s="1289">
        <f>'limity výdajů celkem'!I25</f>
        <v>4000</v>
      </c>
      <c r="K67" s="1274"/>
    </row>
    <row r="68" spans="1:11" ht="13.5" thickBot="1" x14ac:dyDescent="0.25">
      <c r="A68" s="1261"/>
      <c r="B68" s="1262" t="s">
        <v>178</v>
      </c>
      <c r="C68" s="1263">
        <v>92018</v>
      </c>
      <c r="D68" s="1264" t="s">
        <v>361</v>
      </c>
      <c r="E68" s="1267" t="s">
        <v>1383</v>
      </c>
      <c r="F68" s="1266">
        <v>50</v>
      </c>
      <c r="G68" s="2241">
        <v>65</v>
      </c>
      <c r="H68" s="1290">
        <f>'limity výdajů celkem'!I26</f>
        <v>65</v>
      </c>
      <c r="K68" s="1274"/>
    </row>
    <row r="69" spans="1:11" ht="13.5" thickBot="1" x14ac:dyDescent="0.25">
      <c r="A69" s="1244" t="s">
        <v>174</v>
      </c>
      <c r="B69" s="1245" t="s">
        <v>173</v>
      </c>
      <c r="C69" s="117">
        <v>919</v>
      </c>
      <c r="D69" s="1230" t="s">
        <v>173</v>
      </c>
      <c r="E69" s="1247" t="s">
        <v>1386</v>
      </c>
      <c r="F69" s="1248">
        <f>SUM(F70:F73)</f>
        <v>24600</v>
      </c>
      <c r="G69" s="2237">
        <f>SUM(G70:G73)</f>
        <v>26600</v>
      </c>
      <c r="H69" s="1286">
        <f>SUM(H70:H73)</f>
        <v>26600</v>
      </c>
      <c r="K69" s="1274"/>
    </row>
    <row r="70" spans="1:11" x14ac:dyDescent="0.2">
      <c r="A70" s="1249"/>
      <c r="B70" s="1250" t="s">
        <v>178</v>
      </c>
      <c r="C70" s="1251">
        <v>91903</v>
      </c>
      <c r="D70" s="746" t="s">
        <v>325</v>
      </c>
      <c r="E70" s="1252" t="s">
        <v>1387</v>
      </c>
      <c r="F70" s="1237">
        <v>24600</v>
      </c>
      <c r="G70" s="2238">
        <v>26600</v>
      </c>
      <c r="H70" s="1287">
        <f>'limity výdajů celkem'!H14</f>
        <v>26600</v>
      </c>
      <c r="K70" s="1274"/>
    </row>
    <row r="71" spans="1:11" x14ac:dyDescent="0.2">
      <c r="A71" s="1253"/>
      <c r="B71" s="1254" t="s">
        <v>178</v>
      </c>
      <c r="C71" s="1255">
        <v>91903</v>
      </c>
      <c r="D71" s="33" t="s">
        <v>330</v>
      </c>
      <c r="E71" s="1256" t="s">
        <v>1388</v>
      </c>
      <c r="F71" s="1257">
        <v>0</v>
      </c>
      <c r="G71" s="2240">
        <v>0</v>
      </c>
      <c r="H71" s="1289">
        <v>0</v>
      </c>
      <c r="K71" s="1274"/>
    </row>
    <row r="72" spans="1:11" x14ac:dyDescent="0.2">
      <c r="A72" s="1253"/>
      <c r="B72" s="1254" t="s">
        <v>178</v>
      </c>
      <c r="C72" s="1255">
        <v>91903</v>
      </c>
      <c r="D72" s="33" t="s">
        <v>330</v>
      </c>
      <c r="E72" s="1256" t="s">
        <v>1389</v>
      </c>
      <c r="F72" s="1257">
        <v>0</v>
      </c>
      <c r="G72" s="2240">
        <v>0</v>
      </c>
      <c r="H72" s="1289">
        <v>0</v>
      </c>
      <c r="K72" s="1274"/>
    </row>
    <row r="73" spans="1:11" ht="23.25" thickBot="1" x14ac:dyDescent="0.25">
      <c r="A73" s="1258"/>
      <c r="B73" s="1259" t="s">
        <v>178</v>
      </c>
      <c r="C73" s="1260">
        <v>91903</v>
      </c>
      <c r="D73" s="753" t="s">
        <v>325</v>
      </c>
      <c r="E73" s="1242" t="s">
        <v>1390</v>
      </c>
      <c r="F73" s="1243">
        <v>0</v>
      </c>
      <c r="G73" s="2239">
        <v>0</v>
      </c>
      <c r="H73" s="1288">
        <v>0</v>
      </c>
      <c r="K73" s="1274"/>
    </row>
    <row r="74" spans="1:11" s="2243" customFormat="1" ht="13.5" thickBot="1" x14ac:dyDescent="0.25">
      <c r="A74" s="1244" t="s">
        <v>174</v>
      </c>
      <c r="B74" s="1245" t="s">
        <v>173</v>
      </c>
      <c r="C74" s="117">
        <v>923</v>
      </c>
      <c r="D74" s="1246" t="s">
        <v>173</v>
      </c>
      <c r="E74" s="1247" t="s">
        <v>1391</v>
      </c>
      <c r="F74" s="1248">
        <f>SUM(F75:F84)</f>
        <v>206206.19</v>
      </c>
      <c r="G74" s="2237">
        <f>SUM(G75:G84)</f>
        <v>231816.99999999997</v>
      </c>
      <c r="H74" s="1286">
        <f>SUM(H75:H84)</f>
        <v>231816.99999999997</v>
      </c>
      <c r="J74" s="2244"/>
      <c r="K74" s="1274"/>
    </row>
    <row r="75" spans="1:11" x14ac:dyDescent="0.2">
      <c r="A75" s="1253"/>
      <c r="B75" s="1254" t="s">
        <v>178</v>
      </c>
      <c r="C75" s="1268">
        <v>92301</v>
      </c>
      <c r="D75" s="153" t="s">
        <v>319</v>
      </c>
      <c r="E75" s="1265" t="s">
        <v>1365</v>
      </c>
      <c r="F75" s="1257">
        <v>0</v>
      </c>
      <c r="G75" s="2240">
        <v>0</v>
      </c>
      <c r="H75" s="1289">
        <v>0</v>
      </c>
      <c r="K75" s="1274"/>
    </row>
    <row r="76" spans="1:11" x14ac:dyDescent="0.2">
      <c r="A76" s="1253"/>
      <c r="B76" s="1254" t="s">
        <v>178</v>
      </c>
      <c r="C76" s="1268">
        <v>92302</v>
      </c>
      <c r="D76" s="153" t="s">
        <v>322</v>
      </c>
      <c r="E76" s="1269" t="s">
        <v>1392</v>
      </c>
      <c r="F76" s="1257">
        <v>6210</v>
      </c>
      <c r="G76" s="2240">
        <v>25505.03</v>
      </c>
      <c r="H76" s="1289">
        <f>'limity výdajů celkem'!J13</f>
        <v>25505.03</v>
      </c>
      <c r="K76" s="1274"/>
    </row>
    <row r="77" spans="1:11" x14ac:dyDescent="0.2">
      <c r="A77" s="1253"/>
      <c r="B77" s="1254" t="s">
        <v>178</v>
      </c>
      <c r="C77" s="1268">
        <v>92303</v>
      </c>
      <c r="D77" s="153" t="s">
        <v>325</v>
      </c>
      <c r="E77" s="1269" t="s">
        <v>1378</v>
      </c>
      <c r="F77" s="1257">
        <v>6719.69</v>
      </c>
      <c r="G77" s="2240">
        <v>0</v>
      </c>
      <c r="H77" s="1289">
        <f>Ekonomika!E12</f>
        <v>0</v>
      </c>
      <c r="K77" s="1274"/>
    </row>
    <row r="78" spans="1:11" x14ac:dyDescent="0.2">
      <c r="A78" s="1253"/>
      <c r="B78" s="1254" t="s">
        <v>178</v>
      </c>
      <c r="C78" s="1268">
        <v>92304</v>
      </c>
      <c r="D78" s="153" t="s">
        <v>328</v>
      </c>
      <c r="E78" s="1269" t="s">
        <v>1368</v>
      </c>
      <c r="F78" s="1257">
        <v>150</v>
      </c>
      <c r="G78" s="2240">
        <v>667</v>
      </c>
      <c r="H78" s="1289">
        <f>'limity výdajů celkem'!J15</f>
        <v>667</v>
      </c>
      <c r="K78" s="1274"/>
    </row>
    <row r="79" spans="1:11" x14ac:dyDescent="0.2">
      <c r="A79" s="1253"/>
      <c r="B79" s="1254" t="s">
        <v>178</v>
      </c>
      <c r="C79" s="1268">
        <v>92305</v>
      </c>
      <c r="D79" s="153" t="s">
        <v>330</v>
      </c>
      <c r="E79" s="1269" t="s">
        <v>1369</v>
      </c>
      <c r="F79" s="1257">
        <v>0</v>
      </c>
      <c r="G79" s="2240">
        <v>3771.62</v>
      </c>
      <c r="H79" s="1289">
        <f>'limity výdajů celkem'!J16</f>
        <v>3771.62</v>
      </c>
      <c r="K79" s="1274"/>
    </row>
    <row r="80" spans="1:11" x14ac:dyDescent="0.2">
      <c r="A80" s="1253"/>
      <c r="B80" s="1254" t="s">
        <v>178</v>
      </c>
      <c r="C80" s="1268">
        <v>92306</v>
      </c>
      <c r="D80" s="153" t="s">
        <v>332</v>
      </c>
      <c r="E80" s="1269" t="s">
        <v>1370</v>
      </c>
      <c r="F80" s="1257">
        <v>6977.5</v>
      </c>
      <c r="G80" s="2240">
        <v>44977.5</v>
      </c>
      <c r="H80" s="1289">
        <f>'limity výdajů celkem'!J17</f>
        <v>44977.5</v>
      </c>
      <c r="K80" s="1274"/>
    </row>
    <row r="81" spans="1:11" x14ac:dyDescent="0.2">
      <c r="A81" s="1253"/>
      <c r="B81" s="1254" t="s">
        <v>178</v>
      </c>
      <c r="C81" s="1268">
        <v>92307</v>
      </c>
      <c r="D81" s="153" t="s">
        <v>335</v>
      </c>
      <c r="E81" s="1269" t="s">
        <v>1393</v>
      </c>
      <c r="F81" s="1257">
        <v>0</v>
      </c>
      <c r="G81" s="2240">
        <v>4361.3099999999995</v>
      </c>
      <c r="H81" s="1289">
        <f>'limity výdajů celkem'!J18</f>
        <v>4361.3099999999995</v>
      </c>
      <c r="K81" s="1274"/>
    </row>
    <row r="82" spans="1:11" x14ac:dyDescent="0.2">
      <c r="A82" s="1253"/>
      <c r="B82" s="1254" t="s">
        <v>178</v>
      </c>
      <c r="C82" s="1268">
        <v>92308</v>
      </c>
      <c r="D82" s="153" t="s">
        <v>338</v>
      </c>
      <c r="E82" s="1269" t="s">
        <v>1372</v>
      </c>
      <c r="F82" s="1257">
        <v>1500</v>
      </c>
      <c r="G82" s="2240">
        <v>0</v>
      </c>
      <c r="H82" s="1289">
        <f>'limity výdajů celkem'!J19</f>
        <v>0</v>
      </c>
      <c r="K82" s="1274"/>
    </row>
    <row r="83" spans="1:11" x14ac:dyDescent="0.2">
      <c r="A83" s="1253"/>
      <c r="B83" s="1254" t="s">
        <v>178</v>
      </c>
      <c r="C83" s="1268">
        <v>92309</v>
      </c>
      <c r="D83" s="153" t="s">
        <v>341</v>
      </c>
      <c r="E83" s="1269" t="s">
        <v>1373</v>
      </c>
      <c r="F83" s="1257">
        <v>0</v>
      </c>
      <c r="G83" s="2240">
        <v>0</v>
      </c>
      <c r="H83" s="1289">
        <v>0</v>
      </c>
      <c r="K83" s="1274"/>
    </row>
    <row r="84" spans="1:11" ht="13.5" thickBot="1" x14ac:dyDescent="0.25">
      <c r="A84" s="1270"/>
      <c r="B84" s="1254" t="s">
        <v>178</v>
      </c>
      <c r="C84" s="1255">
        <v>92314</v>
      </c>
      <c r="D84" s="33" t="s">
        <v>356</v>
      </c>
      <c r="E84" s="1256" t="s">
        <v>1394</v>
      </c>
      <c r="F84" s="1271">
        <v>184649</v>
      </c>
      <c r="G84" s="2242">
        <v>152534.53999999998</v>
      </c>
      <c r="H84" s="1291">
        <f>'limity výdajů celkem'!J24</f>
        <v>152534.53999999998</v>
      </c>
      <c r="K84" s="1274"/>
    </row>
    <row r="85" spans="1:11" ht="13.5" thickBot="1" x14ac:dyDescent="0.25">
      <c r="A85" s="1244" t="s">
        <v>174</v>
      </c>
      <c r="B85" s="1245" t="s">
        <v>173</v>
      </c>
      <c r="C85" s="117">
        <v>924</v>
      </c>
      <c r="D85" s="1230" t="s">
        <v>173</v>
      </c>
      <c r="E85" s="1247" t="s">
        <v>1395</v>
      </c>
      <c r="F85" s="1248">
        <f>F86</f>
        <v>20000</v>
      </c>
      <c r="G85" s="2237">
        <f>SUM(G86:G86)</f>
        <v>17500</v>
      </c>
      <c r="H85" s="1286">
        <f>SUM(H86:H86)</f>
        <v>17500</v>
      </c>
      <c r="K85" s="1274"/>
    </row>
    <row r="86" spans="1:11" ht="13.5" thickBot="1" x14ac:dyDescent="0.25">
      <c r="A86" s="1249"/>
      <c r="B86" s="1250" t="s">
        <v>178</v>
      </c>
      <c r="C86" s="1251">
        <v>92403</v>
      </c>
      <c r="D86" s="746" t="s">
        <v>325</v>
      </c>
      <c r="E86" s="1252" t="s">
        <v>1378</v>
      </c>
      <c r="F86" s="1237">
        <v>20000</v>
      </c>
      <c r="G86" s="2238">
        <v>17500</v>
      </c>
      <c r="H86" s="1287">
        <f>'limity výdajů celkem'!K14</f>
        <v>17500</v>
      </c>
      <c r="K86" s="1274"/>
    </row>
    <row r="87" spans="1:11" ht="13.5" thickBot="1" x14ac:dyDescent="0.25">
      <c r="A87" s="1227" t="s">
        <v>174</v>
      </c>
      <c r="B87" s="1228" t="s">
        <v>173</v>
      </c>
      <c r="C87" s="1229">
        <v>925</v>
      </c>
      <c r="D87" s="1230" t="s">
        <v>173</v>
      </c>
      <c r="E87" s="1231" t="s">
        <v>1396</v>
      </c>
      <c r="F87" s="1248">
        <f>F88</f>
        <v>4016</v>
      </c>
      <c r="G87" s="2237">
        <f>G88</f>
        <v>6207.75</v>
      </c>
      <c r="H87" s="1286">
        <f>H88</f>
        <v>6207.75</v>
      </c>
      <c r="K87" s="1274"/>
    </row>
    <row r="88" spans="1:11" ht="13.5" thickBot="1" x14ac:dyDescent="0.25">
      <c r="A88" s="1238"/>
      <c r="B88" s="1239" t="s">
        <v>178</v>
      </c>
      <c r="C88" s="1240">
        <v>92515</v>
      </c>
      <c r="D88" s="1241" t="s">
        <v>359</v>
      </c>
      <c r="E88" s="1242" t="s">
        <v>1366</v>
      </c>
      <c r="F88" s="1243">
        <v>4016</v>
      </c>
      <c r="G88" s="2239">
        <v>6207.75</v>
      </c>
      <c r="H88" s="1288">
        <f>'limity výdajů celkem'!B61</f>
        <v>6207.75</v>
      </c>
      <c r="K88" s="1274"/>
    </row>
    <row r="89" spans="1:11" ht="13.5" thickBot="1" x14ac:dyDescent="0.25">
      <c r="A89" s="1227" t="s">
        <v>174</v>
      </c>
      <c r="B89" s="1228" t="s">
        <v>173</v>
      </c>
      <c r="C89" s="1229">
        <v>931</v>
      </c>
      <c r="D89" s="1230" t="s">
        <v>173</v>
      </c>
      <c r="E89" s="1231" t="s">
        <v>1397</v>
      </c>
      <c r="F89" s="1248">
        <f>F90</f>
        <v>5000</v>
      </c>
      <c r="G89" s="2237">
        <f>G90</f>
        <v>5000</v>
      </c>
      <c r="H89" s="1286">
        <f>H90</f>
        <v>5000</v>
      </c>
      <c r="K89" s="1274"/>
    </row>
    <row r="90" spans="1:11" ht="13.5" thickBot="1" x14ac:dyDescent="0.25">
      <c r="A90" s="1232"/>
      <c r="B90" s="1233" t="s">
        <v>178</v>
      </c>
      <c r="C90" s="1234">
        <v>93101</v>
      </c>
      <c r="D90" s="1235" t="s">
        <v>319</v>
      </c>
      <c r="E90" s="1265" t="s">
        <v>1365</v>
      </c>
      <c r="F90" s="1237">
        <v>5000</v>
      </c>
      <c r="G90" s="2238">
        <v>5000</v>
      </c>
      <c r="H90" s="1287">
        <f>'limity výdajů celkem'!D48</f>
        <v>5000</v>
      </c>
      <c r="K90" s="1274"/>
    </row>
    <row r="91" spans="1:11" ht="13.5" thickBot="1" x14ac:dyDescent="0.25">
      <c r="A91" s="1227" t="s">
        <v>174</v>
      </c>
      <c r="B91" s="1228" t="s">
        <v>173</v>
      </c>
      <c r="C91" s="1229">
        <v>932</v>
      </c>
      <c r="D91" s="1230" t="s">
        <v>173</v>
      </c>
      <c r="E91" s="1231" t="s">
        <v>1398</v>
      </c>
      <c r="F91" s="1248">
        <f>F92</f>
        <v>18000</v>
      </c>
      <c r="G91" s="2237">
        <f>G92</f>
        <v>18000</v>
      </c>
      <c r="H91" s="1286">
        <f>H92</f>
        <v>18000</v>
      </c>
      <c r="K91" s="1274"/>
    </row>
    <row r="92" spans="1:11" ht="13.5" thickBot="1" x14ac:dyDescent="0.25">
      <c r="A92" s="1232"/>
      <c r="B92" s="1233" t="s">
        <v>178</v>
      </c>
      <c r="C92" s="1234">
        <v>93208</v>
      </c>
      <c r="D92" s="1235" t="s">
        <v>338</v>
      </c>
      <c r="E92" s="1256" t="s">
        <v>1372</v>
      </c>
      <c r="F92" s="1237">
        <v>18000</v>
      </c>
      <c r="G92" s="2238">
        <v>18000</v>
      </c>
      <c r="H92" s="1287">
        <f>'limity výdajů celkem'!E55</f>
        <v>18000</v>
      </c>
      <c r="K92" s="1274"/>
    </row>
    <row r="93" spans="1:11" ht="13.5" thickBot="1" x14ac:dyDescent="0.25">
      <c r="A93" s="1227" t="s">
        <v>174</v>
      </c>
      <c r="B93" s="1228" t="s">
        <v>173</v>
      </c>
      <c r="C93" s="1229">
        <v>934</v>
      </c>
      <c r="D93" s="1230" t="s">
        <v>173</v>
      </c>
      <c r="E93" s="1231" t="s">
        <v>1399</v>
      </c>
      <c r="F93" s="1248">
        <f>F94</f>
        <v>4000</v>
      </c>
      <c r="G93" s="2237">
        <f>G94</f>
        <v>4000</v>
      </c>
      <c r="H93" s="1286">
        <f>H94</f>
        <v>4000</v>
      </c>
      <c r="K93" s="1274"/>
    </row>
    <row r="94" spans="1:11" ht="13.5" thickBot="1" x14ac:dyDescent="0.25">
      <c r="A94" s="1238"/>
      <c r="B94" s="1239" t="s">
        <v>178</v>
      </c>
      <c r="C94" s="1240">
        <v>93408</v>
      </c>
      <c r="D94" s="1241" t="s">
        <v>338</v>
      </c>
      <c r="E94" s="1256" t="s">
        <v>1372</v>
      </c>
      <c r="F94" s="1243">
        <v>4000</v>
      </c>
      <c r="G94" s="2239">
        <v>4000</v>
      </c>
      <c r="H94" s="1288">
        <f>'limity výdajů celkem'!F55</f>
        <v>4000</v>
      </c>
      <c r="K94" s="1274"/>
    </row>
    <row r="95" spans="1:11" ht="13.5" thickBot="1" x14ac:dyDescent="0.25">
      <c r="A95" s="1227" t="s">
        <v>174</v>
      </c>
      <c r="B95" s="1228" t="s">
        <v>173</v>
      </c>
      <c r="C95" s="1229">
        <v>926</v>
      </c>
      <c r="D95" s="1230" t="s">
        <v>173</v>
      </c>
      <c r="E95" s="1231" t="s">
        <v>1400</v>
      </c>
      <c r="F95" s="1248">
        <f>SUM(F96:F105)</f>
        <v>67000</v>
      </c>
      <c r="G95" s="2237">
        <f>SUM(G96:G105)</f>
        <v>67000</v>
      </c>
      <c r="H95" s="1286">
        <f>SUM(H96:H105)</f>
        <v>67000</v>
      </c>
      <c r="K95" s="1274"/>
    </row>
    <row r="96" spans="1:11" x14ac:dyDescent="0.2">
      <c r="A96" s="1261"/>
      <c r="B96" s="1262" t="s">
        <v>178</v>
      </c>
      <c r="C96" s="1272">
        <v>92601</v>
      </c>
      <c r="D96" s="1273" t="s">
        <v>319</v>
      </c>
      <c r="E96" s="1265" t="s">
        <v>1365</v>
      </c>
      <c r="F96" s="1266">
        <v>15000</v>
      </c>
      <c r="G96" s="2241">
        <v>15000</v>
      </c>
      <c r="H96" s="1290">
        <f>'limity výdajů celkem'!C48</f>
        <v>15000</v>
      </c>
      <c r="K96" s="1274"/>
    </row>
    <row r="97" spans="1:11" x14ac:dyDescent="0.2">
      <c r="A97" s="1253"/>
      <c r="B97" s="1254" t="s">
        <v>178</v>
      </c>
      <c r="C97" s="1268">
        <v>92602</v>
      </c>
      <c r="D97" s="153" t="s">
        <v>322</v>
      </c>
      <c r="E97" s="1269" t="s">
        <v>1377</v>
      </c>
      <c r="F97" s="1257">
        <v>16000</v>
      </c>
      <c r="G97" s="2240">
        <v>16000</v>
      </c>
      <c r="H97" s="1289">
        <f>'limity výdajů celkem'!C49</f>
        <v>16000</v>
      </c>
      <c r="K97" s="1274"/>
    </row>
    <row r="98" spans="1:11" x14ac:dyDescent="0.2">
      <c r="A98" s="1253"/>
      <c r="B98" s="1254" t="s">
        <v>178</v>
      </c>
      <c r="C98" s="1268">
        <v>92604</v>
      </c>
      <c r="D98" s="153" t="s">
        <v>328</v>
      </c>
      <c r="E98" s="1269" t="s">
        <v>1368</v>
      </c>
      <c r="F98" s="1257">
        <v>19000</v>
      </c>
      <c r="G98" s="2240">
        <v>19000</v>
      </c>
      <c r="H98" s="1289">
        <f>'limity výdajů celkem'!C51</f>
        <v>19000</v>
      </c>
      <c r="K98" s="1274"/>
    </row>
    <row r="99" spans="1:11" x14ac:dyDescent="0.2">
      <c r="A99" s="1253"/>
      <c r="B99" s="1254" t="s">
        <v>178</v>
      </c>
      <c r="C99" s="1268">
        <v>92605</v>
      </c>
      <c r="D99" s="153" t="s">
        <v>330</v>
      </c>
      <c r="E99" s="1269" t="s">
        <v>1369</v>
      </c>
      <c r="F99" s="1257">
        <v>0</v>
      </c>
      <c r="G99" s="2240">
        <v>0</v>
      </c>
      <c r="H99" s="1289">
        <v>0</v>
      </c>
      <c r="K99" s="1274"/>
    </row>
    <row r="100" spans="1:11" x14ac:dyDescent="0.2">
      <c r="A100" s="1253"/>
      <c r="B100" s="1254" t="s">
        <v>178</v>
      </c>
      <c r="C100" s="1268">
        <v>92606</v>
      </c>
      <c r="D100" s="153" t="s">
        <v>332</v>
      </c>
      <c r="E100" s="1269" t="s">
        <v>1370</v>
      </c>
      <c r="F100" s="1257">
        <v>5000</v>
      </c>
      <c r="G100" s="2240">
        <v>5000</v>
      </c>
      <c r="H100" s="1289">
        <f>'limity výdajů celkem'!C53</f>
        <v>5000</v>
      </c>
      <c r="K100" s="1274"/>
    </row>
    <row r="101" spans="1:11" x14ac:dyDescent="0.2">
      <c r="A101" s="1253"/>
      <c r="B101" s="1254" t="s">
        <v>178</v>
      </c>
      <c r="C101" s="1268">
        <v>92607</v>
      </c>
      <c r="D101" s="153" t="s">
        <v>335</v>
      </c>
      <c r="E101" s="1269" t="s">
        <v>1393</v>
      </c>
      <c r="F101" s="1257">
        <v>5500</v>
      </c>
      <c r="G101" s="2240">
        <v>5500</v>
      </c>
      <c r="H101" s="1289">
        <f>'limity výdajů celkem'!C54</f>
        <v>5500</v>
      </c>
      <c r="K101" s="1274"/>
    </row>
    <row r="102" spans="1:11" x14ac:dyDescent="0.2">
      <c r="A102" s="1253"/>
      <c r="B102" s="1254" t="s">
        <v>178</v>
      </c>
      <c r="C102" s="1268">
        <v>92608</v>
      </c>
      <c r="D102" s="153" t="s">
        <v>338</v>
      </c>
      <c r="E102" s="1269" t="s">
        <v>1372</v>
      </c>
      <c r="F102" s="1257">
        <v>4500</v>
      </c>
      <c r="G102" s="2240">
        <v>4500</v>
      </c>
      <c r="H102" s="1289">
        <f>'limity výdajů celkem'!C55</f>
        <v>4500</v>
      </c>
      <c r="K102" s="1274"/>
    </row>
    <row r="103" spans="1:11" ht="13.5" customHeight="1" x14ac:dyDescent="0.2">
      <c r="A103" s="1253"/>
      <c r="B103" s="1254" t="s">
        <v>178</v>
      </c>
      <c r="C103" s="1268">
        <v>92609</v>
      </c>
      <c r="D103" s="153" t="s">
        <v>341</v>
      </c>
      <c r="E103" s="1269" t="s">
        <v>1373</v>
      </c>
      <c r="F103" s="1257">
        <v>2000</v>
      </c>
      <c r="G103" s="2240">
        <v>2000</v>
      </c>
      <c r="H103" s="1289">
        <f>'limity výdajů celkem'!C56</f>
        <v>2000</v>
      </c>
      <c r="K103" s="1274"/>
    </row>
    <row r="104" spans="1:11" x14ac:dyDescent="0.2">
      <c r="A104" s="1253"/>
      <c r="B104" s="1254" t="s">
        <v>178</v>
      </c>
      <c r="C104" s="1268">
        <v>92611</v>
      </c>
      <c r="D104" s="153" t="s">
        <v>347</v>
      </c>
      <c r="E104" s="1269" t="s">
        <v>1380</v>
      </c>
      <c r="F104" s="1257">
        <v>0</v>
      </c>
      <c r="G104" s="2240">
        <v>0</v>
      </c>
      <c r="H104" s="1289">
        <v>0</v>
      </c>
      <c r="K104" s="1274"/>
    </row>
    <row r="105" spans="1:11" ht="13.5" thickBot="1" x14ac:dyDescent="0.25">
      <c r="A105" s="1261"/>
      <c r="B105" s="1262" t="s">
        <v>178</v>
      </c>
      <c r="C105" s="1272" t="s">
        <v>1401</v>
      </c>
      <c r="D105" s="1273" t="s">
        <v>173</v>
      </c>
      <c r="E105" s="1265" t="s">
        <v>1402</v>
      </c>
      <c r="F105" s="1266">
        <v>0</v>
      </c>
      <c r="G105" s="2241">
        <v>0</v>
      </c>
      <c r="H105" s="1290">
        <v>0</v>
      </c>
      <c r="K105" s="1274"/>
    </row>
    <row r="106" spans="1:11" s="1277" customFormat="1" ht="12.75" customHeight="1" thickBot="1" x14ac:dyDescent="0.25">
      <c r="A106" s="1275" t="s">
        <v>174</v>
      </c>
      <c r="B106" s="2582" t="s">
        <v>1403</v>
      </c>
      <c r="C106" s="2583"/>
      <c r="D106" s="2583"/>
      <c r="E106" s="2583"/>
      <c r="F106" s="1276">
        <f>F8+F11+F13+F20+F29+F45+F55+F69+F74+F85+F87+F89+F91+F93+F95</f>
        <v>2513201.6999999997</v>
      </c>
      <c r="G106" s="1276">
        <f>G8+G11+G13+G20+G29+G45+G55+G69+G74+G85+G87+G89+G91+G93+G95</f>
        <v>2731205.6999999997</v>
      </c>
      <c r="H106" s="1276">
        <f>H8+H11+H13+H20+H29+H45+H55+H69+H74+H85+H87+H89+H91+H93+H95</f>
        <v>2731205.6999999997</v>
      </c>
      <c r="K106" s="1274"/>
    </row>
    <row r="107" spans="1:11" s="1277" customFormat="1" ht="12.75" customHeight="1" thickBot="1" x14ac:dyDescent="0.25">
      <c r="A107" s="1284" t="s">
        <v>173</v>
      </c>
      <c r="B107" s="2588" t="s">
        <v>1406</v>
      </c>
      <c r="C107" s="2589"/>
      <c r="D107" s="2589"/>
      <c r="E107" s="2589"/>
      <c r="F107" s="2229">
        <v>96875</v>
      </c>
      <c r="G107" s="1285">
        <v>96875</v>
      </c>
      <c r="H107" s="1285">
        <v>96875</v>
      </c>
      <c r="I107" s="1282"/>
    </row>
    <row r="108" spans="1:11" s="1277" customFormat="1" ht="12.75" customHeight="1" thickBot="1" x14ac:dyDescent="0.25">
      <c r="A108" s="1275" t="s">
        <v>174</v>
      </c>
      <c r="B108" s="2582" t="s">
        <v>1407</v>
      </c>
      <c r="C108" s="2583"/>
      <c r="D108" s="2583"/>
      <c r="E108" s="2583"/>
      <c r="F108" s="1276">
        <f>F106+F107</f>
        <v>2610076.6999999997</v>
      </c>
      <c r="G108" s="1276">
        <f>G106+G107</f>
        <v>2828080.6999999997</v>
      </c>
      <c r="H108" s="1276">
        <f>H106+H107</f>
        <v>2828080.6999999997</v>
      </c>
      <c r="I108" s="1282"/>
    </row>
    <row r="109" spans="1:11" ht="13.5" thickBot="1" x14ac:dyDescent="0.25">
      <c r="F109" s="1278"/>
    </row>
    <row r="110" spans="1:11" s="1277" customFormat="1" thickBot="1" x14ac:dyDescent="0.25">
      <c r="A110" s="1279" t="s">
        <v>174</v>
      </c>
      <c r="B110" s="2584" t="s">
        <v>1404</v>
      </c>
      <c r="C110" s="2585"/>
      <c r="D110" s="2585"/>
      <c r="E110" s="2585"/>
      <c r="F110" s="1280">
        <v>2610076.7000000002</v>
      </c>
      <c r="G110" s="1280">
        <v>2828080.7</v>
      </c>
      <c r="H110" s="1280">
        <v>2828080.7</v>
      </c>
    </row>
    <row r="111" spans="1:11" ht="13.5" thickBot="1" x14ac:dyDescent="0.25"/>
    <row r="112" spans="1:11" s="1277" customFormat="1" thickBot="1" x14ac:dyDescent="0.25">
      <c r="A112" s="1281" t="s">
        <v>174</v>
      </c>
      <c r="B112" s="2586" t="s">
        <v>1405</v>
      </c>
      <c r="C112" s="2587"/>
      <c r="D112" s="2587"/>
      <c r="E112" s="2587"/>
      <c r="F112" s="1285">
        <f>F110-F106</f>
        <v>96875.000000000466</v>
      </c>
      <c r="G112" s="1285">
        <f>G110-G106</f>
        <v>96875.000000000466</v>
      </c>
      <c r="H112" s="1285">
        <f>H110-H106</f>
        <v>96875.000000000466</v>
      </c>
    </row>
    <row r="116" spans="6:8" x14ac:dyDescent="0.2">
      <c r="F116" s="1282"/>
      <c r="G116" s="1282"/>
      <c r="H116" s="1282"/>
    </row>
    <row r="117" spans="6:8" x14ac:dyDescent="0.2">
      <c r="F117" s="1282"/>
      <c r="G117" s="1282"/>
      <c r="H117" s="1282"/>
    </row>
    <row r="118" spans="6:8" x14ac:dyDescent="0.2">
      <c r="F118" s="1282"/>
      <c r="G118" s="1282"/>
      <c r="H118" s="1282"/>
    </row>
    <row r="119" spans="6:8" x14ac:dyDescent="0.2">
      <c r="F119" s="1282"/>
      <c r="G119" s="1282"/>
      <c r="H119" s="1282"/>
    </row>
    <row r="120" spans="6:8" x14ac:dyDescent="0.2">
      <c r="F120" s="1282"/>
      <c r="G120" s="1282"/>
      <c r="H120" s="1282"/>
    </row>
    <row r="121" spans="6:8" x14ac:dyDescent="0.2">
      <c r="F121" s="1282"/>
      <c r="G121" s="1282"/>
      <c r="H121" s="1282"/>
    </row>
    <row r="122" spans="6:8" x14ac:dyDescent="0.2">
      <c r="F122" s="1282"/>
      <c r="G122" s="1282"/>
      <c r="H122" s="1282"/>
    </row>
    <row r="123" spans="6:8" x14ac:dyDescent="0.2">
      <c r="F123" s="1282"/>
      <c r="G123" s="1282"/>
      <c r="H123" s="1282"/>
    </row>
    <row r="124" spans="6:8" x14ac:dyDescent="0.2">
      <c r="F124" s="1282"/>
      <c r="G124" s="1282"/>
      <c r="H124" s="1282"/>
    </row>
    <row r="125" spans="6:8" x14ac:dyDescent="0.2">
      <c r="F125" s="1282"/>
      <c r="G125" s="1282"/>
      <c r="H125" s="1282"/>
    </row>
    <row r="126" spans="6:8" x14ac:dyDescent="0.2">
      <c r="F126" s="1282"/>
      <c r="G126" s="1282"/>
      <c r="H126" s="1282"/>
    </row>
    <row r="127" spans="6:8" x14ac:dyDescent="0.2">
      <c r="F127" s="1282"/>
      <c r="G127" s="1282"/>
      <c r="H127" s="1282"/>
    </row>
    <row r="128" spans="6:8" x14ac:dyDescent="0.2">
      <c r="F128" s="1283"/>
      <c r="G128" s="1283"/>
      <c r="H128" s="1283"/>
    </row>
  </sheetData>
  <mergeCells count="15">
    <mergeCell ref="B106:E106"/>
    <mergeCell ref="B110:E110"/>
    <mergeCell ref="B112:E112"/>
    <mergeCell ref="B107:E107"/>
    <mergeCell ref="B108:E108"/>
    <mergeCell ref="A6:A7"/>
    <mergeCell ref="B6:B7"/>
    <mergeCell ref="C6:C7"/>
    <mergeCell ref="D6:D7"/>
    <mergeCell ref="A1:H1"/>
    <mergeCell ref="A3:H3"/>
    <mergeCell ref="E6:E7"/>
    <mergeCell ref="F6:F7"/>
    <mergeCell ref="G6:G7"/>
    <mergeCell ref="H6:H7"/>
  </mergeCells>
  <printOptions horizontalCentered="1"/>
  <pageMargins left="0.19685039370078741" right="0.19685039370078741" top="0.59055118110236227" bottom="0.39370078740157483" header="0.51181102362204722" footer="0.31496062992125984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Normal="100" workbookViewId="0">
      <selection activeCell="A2" sqref="A2:K2"/>
    </sheetView>
  </sheetViews>
  <sheetFormatPr defaultRowHeight="12.75" x14ac:dyDescent="0.2"/>
  <cols>
    <col min="1" max="1" width="24.7109375" style="1294" customWidth="1"/>
    <col min="2" max="2" width="10.7109375" style="1294" customWidth="1"/>
    <col min="3" max="3" width="9.7109375" style="1294" bestFit="1" customWidth="1"/>
    <col min="4" max="4" width="9.85546875" style="1294" customWidth="1"/>
    <col min="5" max="5" width="9.85546875" style="1294" bestFit="1" customWidth="1"/>
    <col min="6" max="6" width="10.140625" style="1294" bestFit="1" customWidth="1"/>
    <col min="7" max="7" width="12.5703125" style="1294" customWidth="1"/>
    <col min="8" max="8" width="11.28515625" style="1294" bestFit="1" customWidth="1"/>
    <col min="9" max="9" width="11.28515625" style="1294" customWidth="1"/>
    <col min="10" max="10" width="13" style="1296" customWidth="1"/>
    <col min="11" max="11" width="9.7109375" style="1294" customWidth="1"/>
    <col min="12" max="12" width="11.28515625" style="1294" bestFit="1" customWidth="1"/>
    <col min="13" max="13" width="20.85546875" style="1296" customWidth="1"/>
    <col min="14" max="14" width="14.28515625" style="1559" customWidth="1"/>
    <col min="15" max="15" width="9.140625" style="1294"/>
    <col min="16" max="16" width="14.85546875" style="1294" customWidth="1"/>
    <col min="17" max="16384" width="9.140625" style="1294"/>
  </cols>
  <sheetData>
    <row r="1" spans="1:16" x14ac:dyDescent="0.2">
      <c r="L1" s="1295" t="s">
        <v>1411</v>
      </c>
    </row>
    <row r="2" spans="1:16" ht="18" x14ac:dyDescent="0.25">
      <c r="A2" s="2599" t="s">
        <v>1562</v>
      </c>
      <c r="B2" s="2599"/>
      <c r="C2" s="2599"/>
      <c r="D2" s="2599"/>
      <c r="E2" s="2599"/>
      <c r="F2" s="2599"/>
      <c r="G2" s="2599"/>
      <c r="H2" s="2599"/>
      <c r="I2" s="2599"/>
      <c r="J2" s="2599"/>
      <c r="K2" s="2599"/>
      <c r="L2" s="1298"/>
    </row>
    <row r="3" spans="1:16" ht="15.75" customHeight="1" x14ac:dyDescent="0.25">
      <c r="A3" s="2600" t="s">
        <v>1412</v>
      </c>
      <c r="B3" s="2600"/>
      <c r="C3" s="2600"/>
      <c r="D3" s="2600"/>
      <c r="E3" s="2600"/>
      <c r="F3" s="2600"/>
      <c r="G3" s="2600"/>
      <c r="H3" s="2600"/>
      <c r="I3" s="2600"/>
      <c r="J3" s="2600"/>
      <c r="K3" s="2600"/>
      <c r="L3" s="1299"/>
    </row>
    <row r="4" spans="1:16" ht="12.75" customHeight="1" x14ac:dyDescent="0.25">
      <c r="A4" s="1297"/>
      <c r="B4" s="1297"/>
      <c r="C4" s="1297"/>
      <c r="D4" s="1297"/>
      <c r="E4" s="1297"/>
      <c r="F4" s="1297"/>
      <c r="G4" s="1297"/>
      <c r="H4" s="1297"/>
      <c r="I4" s="1297"/>
      <c r="J4" s="2257"/>
      <c r="K4" s="1297"/>
    </row>
    <row r="5" spans="1:16" ht="15.75" customHeight="1" x14ac:dyDescent="0.25">
      <c r="A5" s="2600" t="s">
        <v>1563</v>
      </c>
      <c r="B5" s="2600"/>
      <c r="C5" s="2600"/>
      <c r="D5" s="2600"/>
      <c r="E5" s="2600"/>
      <c r="F5" s="2600"/>
      <c r="G5" s="2600"/>
      <c r="H5" s="2600"/>
      <c r="I5" s="2600"/>
      <c r="J5" s="2600"/>
      <c r="K5" s="2600"/>
      <c r="L5" s="1299"/>
    </row>
    <row r="7" spans="1:16" x14ac:dyDescent="0.2">
      <c r="A7" s="2598" t="s">
        <v>1564</v>
      </c>
      <c r="B7" s="2598"/>
      <c r="C7" s="2598"/>
      <c r="D7" s="2598"/>
      <c r="E7" s="2598"/>
      <c r="F7" s="2598"/>
      <c r="G7" s="2598"/>
      <c r="H7" s="2598"/>
      <c r="I7" s="2598"/>
      <c r="J7" s="2598"/>
      <c r="K7" s="2598"/>
      <c r="L7" s="1301"/>
    </row>
    <row r="8" spans="1:16" x14ac:dyDescent="0.2">
      <c r="A8" s="1300"/>
      <c r="B8" s="1300"/>
      <c r="C8" s="1300"/>
      <c r="D8" s="1300"/>
      <c r="E8" s="1300"/>
      <c r="F8" s="1300"/>
      <c r="G8" s="1300"/>
      <c r="H8" s="1300"/>
      <c r="I8" s="1300"/>
      <c r="J8" s="2258"/>
      <c r="K8" s="1300"/>
      <c r="L8" s="1300"/>
    </row>
    <row r="9" spans="1:16" ht="13.5" thickBot="1" x14ac:dyDescent="0.25">
      <c r="J9" s="2259"/>
      <c r="L9" s="1302" t="s">
        <v>191</v>
      </c>
    </row>
    <row r="10" spans="1:16" x14ac:dyDescent="0.2">
      <c r="A10" s="2601">
        <v>2017</v>
      </c>
      <c r="B10" s="1303">
        <v>910</v>
      </c>
      <c r="C10" s="1304">
        <v>911</v>
      </c>
      <c r="D10" s="1304">
        <v>912</v>
      </c>
      <c r="E10" s="1304">
        <v>913</v>
      </c>
      <c r="F10" s="1304">
        <v>914</v>
      </c>
      <c r="G10" s="1304">
        <v>917</v>
      </c>
      <c r="H10" s="1304">
        <v>919</v>
      </c>
      <c r="I10" s="1304">
        <v>920</v>
      </c>
      <c r="J10" s="2260">
        <v>923</v>
      </c>
      <c r="K10" s="1304">
        <v>924</v>
      </c>
      <c r="L10" s="1305" t="s">
        <v>1413</v>
      </c>
      <c r="M10" s="1294"/>
      <c r="N10" s="1560"/>
    </row>
    <row r="11" spans="1:16" s="1351" customFormat="1" ht="29.25" customHeight="1" thickBot="1" x14ac:dyDescent="0.25">
      <c r="A11" s="2602"/>
      <c r="B11" s="1347" t="s">
        <v>315</v>
      </c>
      <c r="C11" s="1348" t="s">
        <v>318</v>
      </c>
      <c r="D11" s="1348" t="s">
        <v>1441</v>
      </c>
      <c r="E11" s="1348" t="s">
        <v>1442</v>
      </c>
      <c r="F11" s="1348" t="s">
        <v>1414</v>
      </c>
      <c r="G11" s="1348" t="s">
        <v>329</v>
      </c>
      <c r="H11" s="1348" t="s">
        <v>370</v>
      </c>
      <c r="I11" s="1348" t="s">
        <v>334</v>
      </c>
      <c r="J11" s="2261" t="s">
        <v>340</v>
      </c>
      <c r="K11" s="1348" t="s">
        <v>343</v>
      </c>
      <c r="L11" s="1349" t="s">
        <v>1415</v>
      </c>
      <c r="M11" s="1350"/>
      <c r="N11" s="1561"/>
    </row>
    <row r="12" spans="1:16" x14ac:dyDescent="0.2">
      <c r="A12" s="1306" t="s">
        <v>1416</v>
      </c>
      <c r="B12" s="1307">
        <f>Hejtman!E10</f>
        <v>5500</v>
      </c>
      <c r="C12" s="1308"/>
      <c r="D12" s="1308"/>
      <c r="E12" s="1308"/>
      <c r="F12" s="1308">
        <f>Hejtman!E11</f>
        <v>13288.7</v>
      </c>
      <c r="G12" s="1308">
        <f>Hejtman!E12</f>
        <v>10512</v>
      </c>
      <c r="H12" s="1308"/>
      <c r="I12" s="1308">
        <f>Hejtman!E13</f>
        <v>10000</v>
      </c>
      <c r="J12" s="1308"/>
      <c r="K12" s="1308"/>
      <c r="L12" s="1309">
        <f>SUM(B12:K12)</f>
        <v>39300.699999999997</v>
      </c>
      <c r="M12" s="1294"/>
      <c r="N12" s="1560"/>
      <c r="P12" s="1371"/>
    </row>
    <row r="13" spans="1:16" x14ac:dyDescent="0.2">
      <c r="A13" s="1310" t="s">
        <v>1417</v>
      </c>
      <c r="B13" s="1311"/>
      <c r="C13" s="1312"/>
      <c r="D13" s="1312"/>
      <c r="E13" s="1312"/>
      <c r="F13" s="1312">
        <f>Rozvoj!E10</f>
        <v>4005</v>
      </c>
      <c r="G13" s="1312">
        <f>Rozvoj!E11</f>
        <v>2100</v>
      </c>
      <c r="H13" s="1312"/>
      <c r="I13" s="1312"/>
      <c r="J13" s="1312">
        <f>Rozvoj!E12</f>
        <v>25505.03</v>
      </c>
      <c r="K13" s="1312"/>
      <c r="L13" s="1317">
        <f t="shared" ref="L13:L26" si="0">SUM(B13:K13)</f>
        <v>31610.03</v>
      </c>
      <c r="M13" s="1294"/>
      <c r="N13" s="1560"/>
      <c r="P13" s="1371"/>
    </row>
    <row r="14" spans="1:16" x14ac:dyDescent="0.2">
      <c r="A14" s="1310" t="s">
        <v>1418</v>
      </c>
      <c r="B14" s="1311"/>
      <c r="C14" s="1312"/>
      <c r="D14" s="1312"/>
      <c r="E14" s="1312"/>
      <c r="F14" s="1312">
        <f>Ekonomika!E10</f>
        <v>11540</v>
      </c>
      <c r="G14" s="1312"/>
      <c r="H14" s="1312">
        <f>Ekonomika!E11</f>
        <v>26600</v>
      </c>
      <c r="I14" s="1312"/>
      <c r="J14" s="1312">
        <f>Ekonomika!E12</f>
        <v>0</v>
      </c>
      <c r="K14" s="1312">
        <f>Ekonomika!E13</f>
        <v>17500</v>
      </c>
      <c r="L14" s="1317">
        <f t="shared" si="0"/>
        <v>55640</v>
      </c>
      <c r="M14" s="1294"/>
      <c r="N14" s="1560"/>
      <c r="P14" s="1371"/>
    </row>
    <row r="15" spans="1:16" x14ac:dyDescent="0.2">
      <c r="A15" s="1310" t="s">
        <v>1419</v>
      </c>
      <c r="B15" s="1311"/>
      <c r="C15" s="1314"/>
      <c r="D15" s="1315">
        <f>OŠMTSV!E10</f>
        <v>22020</v>
      </c>
      <c r="E15" s="1311">
        <f>OŠMTSV!E11</f>
        <v>266313</v>
      </c>
      <c r="F15" s="1311">
        <f>OŠMTSV!E12</f>
        <v>5750</v>
      </c>
      <c r="G15" s="1312">
        <f>OŠMTSV!E13</f>
        <v>21994.15</v>
      </c>
      <c r="H15" s="1312"/>
      <c r="I15" s="1312">
        <f>OŠMTSV!E14</f>
        <v>34982</v>
      </c>
      <c r="J15" s="1312">
        <f>OŠMTSV!E15</f>
        <v>667</v>
      </c>
      <c r="K15" s="1312"/>
      <c r="L15" s="1317">
        <f>SUM(B15:K15)</f>
        <v>351726.15</v>
      </c>
      <c r="M15" s="1294"/>
      <c r="N15" s="1560"/>
      <c r="P15" s="1371"/>
    </row>
    <row r="16" spans="1:16" x14ac:dyDescent="0.2">
      <c r="A16" s="1310" t="s">
        <v>1420</v>
      </c>
      <c r="B16" s="1311"/>
      <c r="C16" s="1314"/>
      <c r="D16" s="1315">
        <f>Sociální!E10</f>
        <v>0</v>
      </c>
      <c r="E16" s="2392">
        <f>Sociální!E11</f>
        <v>136500</v>
      </c>
      <c r="F16" s="1311">
        <f>Sociální!E12</f>
        <v>2165</v>
      </c>
      <c r="G16" s="1312">
        <f>Sociální!E13</f>
        <v>9220</v>
      </c>
      <c r="H16" s="1369"/>
      <c r="I16" s="1312">
        <f>Sociální!E14</f>
        <v>0</v>
      </c>
      <c r="J16" s="1312">
        <f>Sociální!E15</f>
        <v>3771.62</v>
      </c>
      <c r="K16" s="1312"/>
      <c r="L16" s="1317">
        <f>SUM(B16:K16)</f>
        <v>151656.62</v>
      </c>
      <c r="M16" s="1294"/>
      <c r="N16" s="1560"/>
      <c r="P16" s="1371"/>
    </row>
    <row r="17" spans="1:16" x14ac:dyDescent="0.2">
      <c r="A17" s="1310" t="s">
        <v>1421</v>
      </c>
      <c r="B17" s="1311"/>
      <c r="C17" s="1314"/>
      <c r="D17" s="1315">
        <f>Doprava!E10</f>
        <v>0</v>
      </c>
      <c r="E17" s="1311">
        <f>Doprava!E11</f>
        <v>297320</v>
      </c>
      <c r="F17" s="1311">
        <f>Doprava!E12</f>
        <v>551619.18000000005</v>
      </c>
      <c r="G17" s="1312">
        <f>Doprava!E13</f>
        <v>11020</v>
      </c>
      <c r="H17" s="1312"/>
      <c r="I17" s="1312">
        <f>Doprava!E14</f>
        <v>104000</v>
      </c>
      <c r="J17" s="1312">
        <f>Doprava!E15</f>
        <v>44977.5</v>
      </c>
      <c r="K17" s="1312"/>
      <c r="L17" s="1317">
        <f t="shared" si="0"/>
        <v>1008936.68</v>
      </c>
      <c r="M17" s="1294"/>
      <c r="N17" s="1560"/>
      <c r="P17" s="1371"/>
    </row>
    <row r="18" spans="1:16" x14ac:dyDescent="0.2">
      <c r="A18" s="1310" t="s">
        <v>1422</v>
      </c>
      <c r="B18" s="1311"/>
      <c r="C18" s="1314"/>
      <c r="D18" s="1315">
        <f>Kultura!E10</f>
        <v>200</v>
      </c>
      <c r="E18" s="1311">
        <f>Kultura!E11</f>
        <v>105543</v>
      </c>
      <c r="F18" s="1311">
        <f>Kultura!E12</f>
        <v>4187.1900000000005</v>
      </c>
      <c r="G18" s="1312">
        <f>Kultura!E13</f>
        <v>9926</v>
      </c>
      <c r="H18" s="1312"/>
      <c r="I18" s="1312"/>
      <c r="J18" s="1312">
        <f>Kultura!E14</f>
        <v>4361.3099999999995</v>
      </c>
      <c r="K18" s="1312"/>
      <c r="L18" s="1317">
        <f t="shared" si="0"/>
        <v>124217.5</v>
      </c>
      <c r="M18" s="1294"/>
      <c r="N18" s="1560"/>
      <c r="P18" s="1371"/>
    </row>
    <row r="19" spans="1:16" x14ac:dyDescent="0.2">
      <c r="A19" s="1310" t="s">
        <v>1423</v>
      </c>
      <c r="B19" s="1311"/>
      <c r="C19" s="1314"/>
      <c r="D19" s="1315">
        <f>ŽP!E10</f>
        <v>1000</v>
      </c>
      <c r="E19" s="1311">
        <f>ŽP!E11</f>
        <v>4924</v>
      </c>
      <c r="F19" s="1311">
        <f>ŽP!E12</f>
        <v>7151</v>
      </c>
      <c r="G19" s="1312">
        <f>ŽP!E13</f>
        <v>3174</v>
      </c>
      <c r="H19" s="1312"/>
      <c r="I19" s="1312">
        <f>ŽP!E14</f>
        <v>400</v>
      </c>
      <c r="J19" s="1312">
        <f>ŽP!E15</f>
        <v>0</v>
      </c>
      <c r="K19" s="1312"/>
      <c r="L19" s="1317">
        <f t="shared" si="0"/>
        <v>16649</v>
      </c>
      <c r="M19" s="1294"/>
      <c r="N19" s="1560"/>
      <c r="P19" s="1371"/>
    </row>
    <row r="20" spans="1:16" x14ac:dyDescent="0.2">
      <c r="A20" s="1310" t="s">
        <v>1424</v>
      </c>
      <c r="B20" s="1311"/>
      <c r="C20" s="1314"/>
      <c r="D20" s="1315">
        <f>Zdravotnictví!E10</f>
        <v>3097</v>
      </c>
      <c r="E20" s="1311">
        <f>Zdravotnictví!E11</f>
        <v>154700</v>
      </c>
      <c r="F20" s="1311">
        <f>Zdravotnictví!E12</f>
        <v>8298.15</v>
      </c>
      <c r="G20" s="1312">
        <f>Zdravotnictví!E13</f>
        <v>24200</v>
      </c>
      <c r="H20" s="1312"/>
      <c r="I20" s="1312">
        <f>Zdravotnictví!E14</f>
        <v>80000</v>
      </c>
      <c r="J20" s="1312"/>
      <c r="K20" s="1312"/>
      <c r="L20" s="1317">
        <f t="shared" si="0"/>
        <v>270295.15000000002</v>
      </c>
      <c r="M20" s="1294"/>
      <c r="N20" s="1560"/>
      <c r="P20" s="1371"/>
    </row>
    <row r="21" spans="1:16" x14ac:dyDescent="0.2">
      <c r="A21" s="1310" t="s">
        <v>1425</v>
      </c>
      <c r="B21" s="1311"/>
      <c r="C21" s="1314"/>
      <c r="D21" s="1312"/>
      <c r="E21" s="1311"/>
      <c r="F21" s="1311">
        <f>Právní!E10</f>
        <v>3000</v>
      </c>
      <c r="G21" s="1312"/>
      <c r="H21" s="1312"/>
      <c r="I21" s="1312"/>
      <c r="J21" s="1312"/>
      <c r="K21" s="1312"/>
      <c r="L21" s="1317">
        <f t="shared" si="0"/>
        <v>3000</v>
      </c>
      <c r="M21" s="1294"/>
      <c r="N21" s="1560"/>
      <c r="P21" s="1371"/>
    </row>
    <row r="22" spans="1:16" x14ac:dyDescent="0.2">
      <c r="A22" s="1310" t="s">
        <v>1426</v>
      </c>
      <c r="B22" s="1311"/>
      <c r="C22" s="1312"/>
      <c r="D22" s="1312"/>
      <c r="E22" s="1312"/>
      <c r="F22" s="1312">
        <f>'Územní plán'!E10</f>
        <v>601</v>
      </c>
      <c r="G22" s="1312"/>
      <c r="H22" s="1312"/>
      <c r="I22" s="1312">
        <f>'Územní plán'!E11</f>
        <v>1150</v>
      </c>
      <c r="J22" s="1312"/>
      <c r="K22" s="1312"/>
      <c r="L22" s="1317">
        <f t="shared" si="0"/>
        <v>1751</v>
      </c>
      <c r="M22" s="1294"/>
      <c r="N22" s="1560"/>
      <c r="P22" s="1371"/>
    </row>
    <row r="23" spans="1:16" x14ac:dyDescent="0.2">
      <c r="A23" s="1310" t="s">
        <v>1427</v>
      </c>
      <c r="B23" s="1311"/>
      <c r="C23" s="1312"/>
      <c r="D23" s="1312"/>
      <c r="E23" s="1312"/>
      <c r="F23" s="1312">
        <f>Informatika!E10</f>
        <v>34377.089999999997</v>
      </c>
      <c r="G23" s="1312">
        <f>Informatika!E11</f>
        <v>50</v>
      </c>
      <c r="H23" s="1312"/>
      <c r="I23" s="1312">
        <f>Informatika!E12</f>
        <v>4000</v>
      </c>
      <c r="J23" s="1312"/>
      <c r="K23" s="1312"/>
      <c r="L23" s="1317">
        <f t="shared" si="0"/>
        <v>38427.089999999997</v>
      </c>
      <c r="M23" s="1294"/>
      <c r="N23" s="1560"/>
      <c r="P23" s="1371"/>
    </row>
    <row r="24" spans="1:16" x14ac:dyDescent="0.2">
      <c r="A24" s="1310" t="s">
        <v>1428</v>
      </c>
      <c r="B24" s="1311"/>
      <c r="C24" s="1312"/>
      <c r="D24" s="1312"/>
      <c r="E24" s="1312"/>
      <c r="F24" s="1312">
        <f>Investice!E10</f>
        <v>4000</v>
      </c>
      <c r="G24" s="1312"/>
      <c r="H24" s="1312"/>
      <c r="I24" s="1312">
        <f>Investice!E11</f>
        <v>70000</v>
      </c>
      <c r="J24" s="1312">
        <f>Investice!E12</f>
        <v>152534.53999999998</v>
      </c>
      <c r="K24" s="1312"/>
      <c r="L24" s="1317">
        <f t="shared" si="0"/>
        <v>226534.53999999998</v>
      </c>
      <c r="M24" s="1294"/>
      <c r="N24" s="1560"/>
      <c r="P24" s="1371"/>
    </row>
    <row r="25" spans="1:16" x14ac:dyDescent="0.2">
      <c r="A25" s="1310" t="s">
        <v>1429</v>
      </c>
      <c r="B25" s="1311">
        <f>Ředitel!E10</f>
        <v>23996.960000000003</v>
      </c>
      <c r="C25" s="1312">
        <f>Ředitel!E11</f>
        <v>258091.53</v>
      </c>
      <c r="D25" s="1312"/>
      <c r="E25" s="1312"/>
      <c r="F25" s="1312">
        <f>Ředitel!E12</f>
        <v>12400</v>
      </c>
      <c r="G25" s="1312"/>
      <c r="H25" s="1312"/>
      <c r="I25" s="1312">
        <f>Ředitel!E13</f>
        <v>4000</v>
      </c>
      <c r="J25" s="1312"/>
      <c r="K25" s="1312"/>
      <c r="L25" s="1317">
        <f t="shared" si="0"/>
        <v>298488.49</v>
      </c>
      <c r="M25" s="1294"/>
      <c r="N25" s="1560"/>
      <c r="P25" s="1371"/>
    </row>
    <row r="26" spans="1:16" ht="13.5" thickBot="1" x14ac:dyDescent="0.25">
      <c r="A26" s="1310" t="s">
        <v>1430</v>
      </c>
      <c r="B26" s="1311"/>
      <c r="C26" s="1312"/>
      <c r="D26" s="1312"/>
      <c r="E26" s="1312">
        <f>'Sekretar. ředitele'!E10</f>
        <v>11500</v>
      </c>
      <c r="F26" s="1312">
        <f>'Sekretar. ředitele'!E11</f>
        <v>1200</v>
      </c>
      <c r="G26" s="1312"/>
      <c r="H26" s="1312"/>
      <c r="I26" s="1312">
        <f>'Sekretar. ředitele'!E12</f>
        <v>65</v>
      </c>
      <c r="J26" s="1312"/>
      <c r="K26" s="1312"/>
      <c r="L26" s="1370">
        <f t="shared" si="0"/>
        <v>12765</v>
      </c>
      <c r="M26" s="1294"/>
      <c r="N26" s="1560"/>
      <c r="P26" s="1371"/>
    </row>
    <row r="27" spans="1:16" ht="13.5" thickBot="1" x14ac:dyDescent="0.25">
      <c r="A27" s="1318" t="s">
        <v>1431</v>
      </c>
      <c r="B27" s="1319">
        <f t="shared" ref="B27:K27" si="1">SUM(B12:B26)</f>
        <v>29496.960000000003</v>
      </c>
      <c r="C27" s="1319">
        <f t="shared" si="1"/>
        <v>258091.53</v>
      </c>
      <c r="D27" s="1319">
        <f>SUM(D12:D26)</f>
        <v>26317</v>
      </c>
      <c r="E27" s="1319">
        <f>SUM(E12:E26)</f>
        <v>976800</v>
      </c>
      <c r="F27" s="1319">
        <f>SUM(F12:F26)</f>
        <v>663582.30999999994</v>
      </c>
      <c r="G27" s="1319">
        <f t="shared" si="1"/>
        <v>92196.15</v>
      </c>
      <c r="H27" s="1319">
        <f t="shared" si="1"/>
        <v>26600</v>
      </c>
      <c r="I27" s="1319">
        <f t="shared" si="1"/>
        <v>308597</v>
      </c>
      <c r="J27" s="1319">
        <f>SUM(J12:J26)</f>
        <v>231816.99999999997</v>
      </c>
      <c r="K27" s="1319">
        <f t="shared" si="1"/>
        <v>17500</v>
      </c>
      <c r="L27" s="1320">
        <f>SUM(L12:L26)</f>
        <v>2630997.9500000002</v>
      </c>
      <c r="M27" s="1294"/>
      <c r="N27" s="1560"/>
    </row>
    <row r="28" spans="1:16" x14ac:dyDescent="0.2">
      <c r="A28" s="1321"/>
      <c r="B28" s="1321"/>
      <c r="C28" s="1321"/>
      <c r="D28" s="1321"/>
      <c r="E28" s="1321"/>
      <c r="F28" s="1321"/>
      <c r="G28" s="1321"/>
      <c r="H28" s="1321"/>
      <c r="I28" s="1321"/>
      <c r="J28" s="1322"/>
      <c r="K28" s="1321"/>
    </row>
    <row r="29" spans="1:16" x14ac:dyDescent="0.2">
      <c r="A29" s="1321"/>
      <c r="B29" s="1321"/>
      <c r="C29" s="1321"/>
      <c r="D29" s="1322"/>
      <c r="E29" s="1321"/>
      <c r="F29" s="1321"/>
      <c r="G29" s="1321"/>
      <c r="H29" s="1321"/>
      <c r="I29" s="1321"/>
      <c r="J29" s="1322"/>
      <c r="K29" s="1322"/>
      <c r="N29" s="1322"/>
    </row>
    <row r="30" spans="1:16" x14ac:dyDescent="0.2">
      <c r="A30" s="1321"/>
      <c r="B30" s="1321"/>
      <c r="C30" s="1321"/>
      <c r="D30" s="1321"/>
      <c r="E30" s="1321"/>
      <c r="F30" s="1321"/>
      <c r="G30" s="1321"/>
      <c r="H30" s="1321"/>
      <c r="I30" s="1321"/>
      <c r="J30" s="1322"/>
      <c r="K30" s="1322"/>
      <c r="N30" s="1322"/>
    </row>
    <row r="31" spans="1:16" x14ac:dyDescent="0.2">
      <c r="A31" s="1321"/>
      <c r="B31" s="1321"/>
      <c r="C31" s="1321"/>
      <c r="D31" s="1321"/>
      <c r="E31" s="1321"/>
      <c r="F31" s="1321"/>
      <c r="G31" s="1321"/>
      <c r="H31" s="1321"/>
      <c r="I31" s="1321"/>
      <c r="J31" s="1322"/>
      <c r="N31" s="1322"/>
    </row>
    <row r="32" spans="1:16" x14ac:dyDescent="0.2">
      <c r="A32" s="1321"/>
      <c r="B32" s="1321"/>
      <c r="C32" s="1321"/>
      <c r="D32" s="1321"/>
      <c r="E32" s="1321"/>
      <c r="F32" s="1321"/>
      <c r="G32" s="1321"/>
      <c r="H32" s="1321"/>
      <c r="I32" s="1321"/>
      <c r="J32" s="1322"/>
      <c r="N32" s="1321"/>
    </row>
    <row r="33" spans="1:14" x14ac:dyDescent="0.2">
      <c r="A33" s="1321"/>
      <c r="B33" s="1321"/>
      <c r="C33" s="1321"/>
      <c r="D33" s="1321"/>
      <c r="E33" s="1321"/>
      <c r="F33" s="1321"/>
      <c r="G33" s="1321"/>
      <c r="H33" s="1321"/>
      <c r="I33" s="1321"/>
      <c r="J33" s="1322"/>
    </row>
    <row r="34" spans="1:14" x14ac:dyDescent="0.2">
      <c r="A34" s="1321"/>
      <c r="B34" s="1321"/>
      <c r="C34" s="1321"/>
      <c r="D34" s="1321"/>
      <c r="E34" s="1321"/>
      <c r="F34" s="1321"/>
      <c r="G34" s="1321"/>
      <c r="H34" s="1321"/>
      <c r="I34" s="1321"/>
      <c r="J34" s="1322"/>
    </row>
    <row r="35" spans="1:14" x14ac:dyDescent="0.2">
      <c r="A35" s="1321"/>
      <c r="B35" s="1321"/>
      <c r="C35" s="1321"/>
      <c r="D35" s="1321"/>
      <c r="E35" s="1321"/>
      <c r="F35" s="1321"/>
      <c r="G35" s="1321"/>
      <c r="H35" s="1321"/>
      <c r="I35" s="1321"/>
      <c r="J35" s="1322"/>
      <c r="K35" s="1321"/>
    </row>
    <row r="36" spans="1:14" x14ac:dyDescent="0.2">
      <c r="A36" s="1321"/>
      <c r="B36" s="1321"/>
      <c r="C36" s="1321"/>
      <c r="D36" s="1321"/>
      <c r="E36" s="1321"/>
      <c r="F36" s="1321"/>
      <c r="G36" s="1321"/>
      <c r="H36" s="1321"/>
      <c r="I36" s="1321"/>
      <c r="J36" s="1322"/>
      <c r="K36" s="1321"/>
    </row>
    <row r="37" spans="1:14" x14ac:dyDescent="0.2">
      <c r="A37" s="1321"/>
      <c r="B37" s="1321"/>
      <c r="C37" s="1321"/>
      <c r="D37" s="1321"/>
      <c r="E37" s="1321"/>
      <c r="F37" s="1321"/>
      <c r="G37" s="1321"/>
      <c r="H37" s="1321"/>
      <c r="I37" s="1321"/>
      <c r="J37" s="1322"/>
      <c r="K37" s="1321"/>
    </row>
    <row r="38" spans="1:14" x14ac:dyDescent="0.2">
      <c r="A38" s="1321"/>
      <c r="B38" s="1321"/>
      <c r="C38" s="1321"/>
      <c r="D38" s="1321"/>
      <c r="E38" s="1321"/>
      <c r="F38" s="1321"/>
      <c r="G38" s="1321"/>
      <c r="H38" s="1321"/>
      <c r="I38" s="1321"/>
      <c r="J38" s="1322"/>
      <c r="K38" s="1321"/>
    </row>
    <row r="39" spans="1:14" x14ac:dyDescent="0.2">
      <c r="A39" s="1321"/>
      <c r="B39" s="1321"/>
      <c r="C39" s="1321"/>
      <c r="D39" s="1321"/>
      <c r="E39" s="1321"/>
      <c r="F39" s="1321"/>
      <c r="G39" s="1321"/>
      <c r="H39" s="1321"/>
      <c r="I39" s="1321"/>
      <c r="J39" s="1322"/>
      <c r="K39" s="1321"/>
    </row>
    <row r="40" spans="1:14" x14ac:dyDescent="0.2">
      <c r="A40" s="1321"/>
      <c r="B40" s="1321"/>
      <c r="C40" s="1321"/>
      <c r="D40" s="1321"/>
      <c r="E40" s="1321"/>
      <c r="F40" s="1321"/>
      <c r="G40" s="1321"/>
      <c r="H40" s="1321"/>
      <c r="I40" s="1321"/>
      <c r="J40" s="1322"/>
      <c r="K40" s="1321"/>
    </row>
    <row r="41" spans="1:14" x14ac:dyDescent="0.2">
      <c r="A41" s="1321"/>
      <c r="B41" s="1321"/>
      <c r="C41" s="1321"/>
      <c r="D41" s="1321"/>
      <c r="E41" s="1321"/>
      <c r="F41" s="1321"/>
      <c r="G41" s="1321"/>
      <c r="H41" s="1321"/>
      <c r="I41" s="1321"/>
      <c r="J41" s="1322"/>
      <c r="K41" s="1321"/>
      <c r="L41" s="1323" t="s">
        <v>1432</v>
      </c>
    </row>
    <row r="42" spans="1:14" x14ac:dyDescent="0.2">
      <c r="A42" s="1321"/>
      <c r="B42" s="1321"/>
      <c r="C42" s="1321"/>
      <c r="D42" s="1321"/>
      <c r="E42" s="1321"/>
      <c r="F42" s="1321"/>
      <c r="G42" s="1321"/>
      <c r="H42" s="1321"/>
      <c r="I42" s="1321"/>
    </row>
    <row r="43" spans="1:14" x14ac:dyDescent="0.2">
      <c r="A43" s="2598" t="s">
        <v>1565</v>
      </c>
      <c r="B43" s="2598"/>
      <c r="C43" s="2598"/>
      <c r="D43" s="2598"/>
      <c r="E43" s="2598"/>
      <c r="F43" s="2598"/>
      <c r="G43" s="2598"/>
      <c r="H43" s="2598"/>
      <c r="I43" s="2598"/>
      <c r="J43" s="2262"/>
      <c r="K43" s="1301"/>
      <c r="L43" s="1301"/>
    </row>
    <row r="44" spans="1:14" x14ac:dyDescent="0.2">
      <c r="A44" s="1300"/>
      <c r="B44" s="1300"/>
      <c r="C44" s="1300"/>
      <c r="D44" s="1300"/>
      <c r="E44" s="1300"/>
      <c r="F44" s="1300"/>
      <c r="G44" s="1300"/>
      <c r="H44" s="1300"/>
      <c r="I44" s="1300"/>
      <c r="J44" s="2258"/>
      <c r="K44" s="1300"/>
      <c r="L44" s="1300"/>
    </row>
    <row r="45" spans="1:14" ht="13.5" thickBot="1" x14ac:dyDescent="0.25">
      <c r="H45" s="1302"/>
      <c r="I45" s="1302" t="s">
        <v>191</v>
      </c>
    </row>
    <row r="46" spans="1:14" x14ac:dyDescent="0.2">
      <c r="A46" s="2591">
        <v>2017</v>
      </c>
      <c r="B46" s="1324">
        <v>925</v>
      </c>
      <c r="C46" s="1324">
        <v>926</v>
      </c>
      <c r="D46" s="1324">
        <v>931</v>
      </c>
      <c r="E46" s="1325">
        <v>932</v>
      </c>
      <c r="F46" s="1325">
        <v>934</v>
      </c>
      <c r="G46" s="1305" t="s">
        <v>1433</v>
      </c>
      <c r="H46" s="1326" t="s">
        <v>1433</v>
      </c>
      <c r="I46" s="1327" t="s">
        <v>1434</v>
      </c>
    </row>
    <row r="47" spans="1:14" s="1350" customFormat="1" ht="23.25" thickBot="1" x14ac:dyDescent="0.25">
      <c r="A47" s="2592"/>
      <c r="B47" s="1347" t="s">
        <v>1435</v>
      </c>
      <c r="C47" s="1348" t="s">
        <v>349</v>
      </c>
      <c r="D47" s="1348" t="s">
        <v>352</v>
      </c>
      <c r="E47" s="1562" t="s">
        <v>1578</v>
      </c>
      <c r="F47" s="1562" t="s">
        <v>358</v>
      </c>
      <c r="G47" s="1349" t="s">
        <v>1436</v>
      </c>
      <c r="H47" s="1563" t="s">
        <v>832</v>
      </c>
      <c r="I47" s="1564" t="s">
        <v>376</v>
      </c>
      <c r="J47" s="1351"/>
      <c r="M47" s="1351"/>
      <c r="N47" s="1565"/>
    </row>
    <row r="48" spans="1:14" x14ac:dyDescent="0.2">
      <c r="A48" s="1306" t="s">
        <v>1416</v>
      </c>
      <c r="B48" s="1328"/>
      <c r="C48" s="1329">
        <f>Hejtman!E14</f>
        <v>15000</v>
      </c>
      <c r="D48" s="1329">
        <f>Hejtman!E15</f>
        <v>5000</v>
      </c>
      <c r="E48" s="1329"/>
      <c r="F48" s="1329"/>
      <c r="G48" s="1313">
        <f t="shared" ref="G48:G63" si="2">SUM(B48:F48)</f>
        <v>20000</v>
      </c>
      <c r="H48" s="1330">
        <f>L12+G48</f>
        <v>59300.7</v>
      </c>
      <c r="I48" s="1331"/>
    </row>
    <row r="49" spans="1:9" x14ac:dyDescent="0.2">
      <c r="A49" s="1310" t="s">
        <v>1417</v>
      </c>
      <c r="B49" s="1332"/>
      <c r="C49" s="1333">
        <f>Rozvoj!E13</f>
        <v>16000</v>
      </c>
      <c r="D49" s="1333"/>
      <c r="E49" s="1333"/>
      <c r="F49" s="1333"/>
      <c r="G49" s="1313">
        <f t="shared" si="2"/>
        <v>16000</v>
      </c>
      <c r="H49" s="1330">
        <f t="shared" ref="H49:H61" si="3">L13+G49</f>
        <v>47610.03</v>
      </c>
      <c r="I49" s="1334"/>
    </row>
    <row r="50" spans="1:9" x14ac:dyDescent="0.2">
      <c r="A50" s="1310" t="s">
        <v>1418</v>
      </c>
      <c r="B50" s="1311"/>
      <c r="C50" s="1312"/>
      <c r="D50" s="1312"/>
      <c r="E50" s="1312"/>
      <c r="F50" s="1312"/>
      <c r="G50" s="1313">
        <f t="shared" si="2"/>
        <v>0</v>
      </c>
      <c r="H50" s="1330">
        <f t="shared" si="3"/>
        <v>55640</v>
      </c>
      <c r="I50" s="1335">
        <v>96875</v>
      </c>
    </row>
    <row r="51" spans="1:9" x14ac:dyDescent="0.2">
      <c r="A51" s="1310" t="s">
        <v>1419</v>
      </c>
      <c r="B51" s="1311"/>
      <c r="C51" s="1315">
        <f>OŠMTSV!E16</f>
        <v>19000</v>
      </c>
      <c r="D51" s="1311"/>
      <c r="E51" s="1311"/>
      <c r="F51" s="1312"/>
      <c r="G51" s="1313">
        <f t="shared" si="2"/>
        <v>19000</v>
      </c>
      <c r="H51" s="1330">
        <f t="shared" si="3"/>
        <v>370726.15</v>
      </c>
      <c r="I51" s="1336" t="s">
        <v>1437</v>
      </c>
    </row>
    <row r="52" spans="1:9" x14ac:dyDescent="0.2">
      <c r="A52" s="1310" t="s">
        <v>1438</v>
      </c>
      <c r="B52" s="1311"/>
      <c r="C52" s="1315"/>
      <c r="D52" s="1311"/>
      <c r="E52" s="1311"/>
      <c r="F52" s="1312"/>
      <c r="G52" s="1313">
        <f t="shared" si="2"/>
        <v>0</v>
      </c>
      <c r="H52" s="1330">
        <f>L16+G52</f>
        <v>151656.62</v>
      </c>
      <c r="I52" s="1334"/>
    </row>
    <row r="53" spans="1:9" x14ac:dyDescent="0.2">
      <c r="A53" s="1310" t="s">
        <v>1421</v>
      </c>
      <c r="B53" s="1311"/>
      <c r="C53" s="1315">
        <f>Doprava!E16</f>
        <v>5000</v>
      </c>
      <c r="D53" s="1311"/>
      <c r="E53" s="1311"/>
      <c r="F53" s="1312"/>
      <c r="G53" s="1313">
        <f t="shared" si="2"/>
        <v>5000</v>
      </c>
      <c r="H53" s="1330">
        <f t="shared" si="3"/>
        <v>1013936.68</v>
      </c>
      <c r="I53" s="1334"/>
    </row>
    <row r="54" spans="1:9" x14ac:dyDescent="0.2">
      <c r="A54" s="1310" t="s">
        <v>1422</v>
      </c>
      <c r="B54" s="1311"/>
      <c r="C54" s="1315">
        <f>Kultura!E15</f>
        <v>5500</v>
      </c>
      <c r="D54" s="1311"/>
      <c r="E54" s="1311"/>
      <c r="F54" s="1312"/>
      <c r="G54" s="1313">
        <f t="shared" si="2"/>
        <v>5500</v>
      </c>
      <c r="H54" s="1330">
        <f t="shared" si="3"/>
        <v>129717.5</v>
      </c>
      <c r="I54" s="1334"/>
    </row>
    <row r="55" spans="1:9" x14ac:dyDescent="0.2">
      <c r="A55" s="1310" t="s">
        <v>1423</v>
      </c>
      <c r="B55" s="1311"/>
      <c r="C55" s="1315">
        <f>ŽP!E16</f>
        <v>4500</v>
      </c>
      <c r="D55" s="1311"/>
      <c r="E55" s="1311">
        <f>ŽP!E17</f>
        <v>18000</v>
      </c>
      <c r="F55" s="1312">
        <f>ŽP!E18</f>
        <v>4000</v>
      </c>
      <c r="G55" s="1313">
        <f t="shared" si="2"/>
        <v>26500</v>
      </c>
      <c r="H55" s="1330">
        <f t="shared" si="3"/>
        <v>43149</v>
      </c>
      <c r="I55" s="1334"/>
    </row>
    <row r="56" spans="1:9" x14ac:dyDescent="0.2">
      <c r="A56" s="1310" t="s">
        <v>1424</v>
      </c>
      <c r="B56" s="1311"/>
      <c r="C56" s="1315">
        <f>Zdravotnictví!E15</f>
        <v>2000</v>
      </c>
      <c r="D56" s="1311"/>
      <c r="E56" s="1311"/>
      <c r="F56" s="1312"/>
      <c r="G56" s="1313">
        <f t="shared" si="2"/>
        <v>2000</v>
      </c>
      <c r="H56" s="1330">
        <f t="shared" si="3"/>
        <v>272295.15000000002</v>
      </c>
      <c r="I56" s="1334"/>
    </row>
    <row r="57" spans="1:9" x14ac:dyDescent="0.2">
      <c r="A57" s="1310" t="s">
        <v>1425</v>
      </c>
      <c r="B57" s="1311"/>
      <c r="C57" s="1312"/>
      <c r="D57" s="1311"/>
      <c r="E57" s="1311"/>
      <c r="F57" s="1312"/>
      <c r="G57" s="1313">
        <f t="shared" si="2"/>
        <v>0</v>
      </c>
      <c r="H57" s="1330">
        <f t="shared" si="3"/>
        <v>3000</v>
      </c>
      <c r="I57" s="1334"/>
    </row>
    <row r="58" spans="1:9" x14ac:dyDescent="0.2">
      <c r="A58" s="1310" t="s">
        <v>1426</v>
      </c>
      <c r="B58" s="1311"/>
      <c r="C58" s="1312"/>
      <c r="D58" s="1312"/>
      <c r="E58" s="1312"/>
      <c r="F58" s="1312"/>
      <c r="G58" s="1313">
        <f t="shared" si="2"/>
        <v>0</v>
      </c>
      <c r="H58" s="1330">
        <f t="shared" si="3"/>
        <v>1751</v>
      </c>
      <c r="I58" s="1334"/>
    </row>
    <row r="59" spans="1:9" x14ac:dyDescent="0.2">
      <c r="A59" s="1310" t="s">
        <v>1427</v>
      </c>
      <c r="B59" s="1311"/>
      <c r="C59" s="1312"/>
      <c r="D59" s="1312"/>
      <c r="E59" s="1312"/>
      <c r="F59" s="1312"/>
      <c r="G59" s="1313">
        <f t="shared" si="2"/>
        <v>0</v>
      </c>
      <c r="H59" s="1330">
        <f t="shared" si="3"/>
        <v>38427.089999999997</v>
      </c>
      <c r="I59" s="1334"/>
    </row>
    <row r="60" spans="1:9" x14ac:dyDescent="0.2">
      <c r="A60" s="1310" t="s">
        <v>1428</v>
      </c>
      <c r="B60" s="1311"/>
      <c r="C60" s="1312"/>
      <c r="D60" s="1312"/>
      <c r="E60" s="1312"/>
      <c r="F60" s="1312"/>
      <c r="G60" s="1313">
        <f t="shared" si="2"/>
        <v>0</v>
      </c>
      <c r="H60" s="1330">
        <f t="shared" si="3"/>
        <v>226534.53999999998</v>
      </c>
      <c r="I60" s="1334"/>
    </row>
    <row r="61" spans="1:9" x14ac:dyDescent="0.2">
      <c r="A61" s="1310" t="s">
        <v>1429</v>
      </c>
      <c r="B61" s="1311">
        <f>Ředitel!E14</f>
        <v>6207.75</v>
      </c>
      <c r="C61" s="1312"/>
      <c r="D61" s="1312"/>
      <c r="E61" s="1312"/>
      <c r="F61" s="1312"/>
      <c r="G61" s="1317">
        <f t="shared" si="2"/>
        <v>6207.75</v>
      </c>
      <c r="H61" s="1337">
        <f t="shared" si="3"/>
        <v>304696.24</v>
      </c>
      <c r="I61" s="1334"/>
    </row>
    <row r="62" spans="1:9" ht="13.5" thickBot="1" x14ac:dyDescent="0.25">
      <c r="A62" s="1310" t="s">
        <v>1430</v>
      </c>
      <c r="B62" s="1311"/>
      <c r="C62" s="1312"/>
      <c r="D62" s="1312"/>
      <c r="E62" s="1312"/>
      <c r="F62" s="1312"/>
      <c r="G62" s="1317">
        <f>SUM(B62:F62)</f>
        <v>0</v>
      </c>
      <c r="H62" s="1337">
        <f>L26</f>
        <v>12765</v>
      </c>
      <c r="I62" s="1334"/>
    </row>
    <row r="63" spans="1:9" ht="13.5" thickBot="1" x14ac:dyDescent="0.25">
      <c r="A63" s="1318" t="s">
        <v>1431</v>
      </c>
      <c r="B63" s="1319">
        <f>SUM(B48:B61)</f>
        <v>6207.75</v>
      </c>
      <c r="C63" s="1338">
        <f>SUM(C48:C61)</f>
        <v>67000</v>
      </c>
      <c r="D63" s="1338">
        <f>SUM(D48:D61)</f>
        <v>5000</v>
      </c>
      <c r="E63" s="1338">
        <f>SUM(E48:E61)</f>
        <v>18000</v>
      </c>
      <c r="F63" s="1338">
        <f>SUM(F48:F61)</f>
        <v>4000</v>
      </c>
      <c r="G63" s="1320">
        <f t="shared" si="2"/>
        <v>100207.75</v>
      </c>
      <c r="H63" s="1339">
        <f>L27+G63</f>
        <v>2731205.7</v>
      </c>
      <c r="I63" s="1340">
        <f>SUM(I48:I61)</f>
        <v>96875</v>
      </c>
    </row>
    <row r="64" spans="1:9" x14ac:dyDescent="0.2">
      <c r="A64" s="1341"/>
    </row>
    <row r="65" spans="1:15" x14ac:dyDescent="0.2">
      <c r="A65" s="1341"/>
      <c r="H65" s="1316"/>
    </row>
    <row r="66" spans="1:15" x14ac:dyDescent="0.2">
      <c r="A66" s="1341"/>
      <c r="H66" s="1316"/>
    </row>
    <row r="67" spans="1:15" x14ac:dyDescent="0.2">
      <c r="A67" s="1342" t="s">
        <v>1566</v>
      </c>
      <c r="B67" s="1342"/>
      <c r="C67" s="1342"/>
      <c r="D67" s="1342"/>
      <c r="E67" s="1342"/>
      <c r="F67" s="1342"/>
    </row>
    <row r="68" spans="1:15" x14ac:dyDescent="0.2">
      <c r="A68" s="1343"/>
      <c r="B68" s="1343"/>
      <c r="C68" s="1343"/>
      <c r="D68" s="1343"/>
      <c r="E68" s="1343"/>
      <c r="F68" s="1343"/>
      <c r="M68" s="1560"/>
    </row>
    <row r="69" spans="1:15" x14ac:dyDescent="0.2">
      <c r="A69" s="1341"/>
      <c r="F69" s="1302"/>
      <c r="G69" s="1344" t="s">
        <v>191</v>
      </c>
      <c r="M69" s="1560"/>
    </row>
    <row r="70" spans="1:15" x14ac:dyDescent="0.2">
      <c r="A70" s="2593" t="s">
        <v>1567</v>
      </c>
      <c r="B70" s="2593"/>
      <c r="C70" s="2593"/>
      <c r="D70" s="2593"/>
      <c r="E70" s="2593"/>
      <c r="F70" s="2593"/>
      <c r="G70" s="2594">
        <v>2828080.7</v>
      </c>
      <c r="H70" s="2594"/>
      <c r="N70" s="1566"/>
    </row>
    <row r="71" spans="1:15" x14ac:dyDescent="0.2">
      <c r="A71" s="2593" t="s">
        <v>1568</v>
      </c>
      <c r="B71" s="2593"/>
      <c r="C71" s="2593"/>
      <c r="D71" s="2593"/>
      <c r="E71" s="2593"/>
      <c r="F71" s="2593"/>
      <c r="G71" s="2595">
        <f>H63*(-1)</f>
        <v>-2731205.7</v>
      </c>
      <c r="H71" s="2595"/>
      <c r="N71" s="1566"/>
    </row>
    <row r="72" spans="1:15" x14ac:dyDescent="0.2">
      <c r="A72" s="2593" t="s">
        <v>1569</v>
      </c>
      <c r="B72" s="2593"/>
      <c r="C72" s="2593"/>
      <c r="D72" s="2593"/>
      <c r="E72" s="2593"/>
      <c r="F72" s="2593"/>
      <c r="G72" s="2596">
        <f>G70+G71</f>
        <v>96875</v>
      </c>
      <c r="H72" s="2596"/>
    </row>
    <row r="73" spans="1:15" x14ac:dyDescent="0.2">
      <c r="A73" s="1345" t="s">
        <v>1439</v>
      </c>
      <c r="B73" s="1345"/>
      <c r="C73" s="1345"/>
      <c r="D73" s="1345"/>
      <c r="E73" s="1345"/>
      <c r="F73" s="1345"/>
      <c r="G73" s="2597">
        <v>-46875</v>
      </c>
      <c r="H73" s="2597"/>
      <c r="N73" s="1566"/>
    </row>
    <row r="74" spans="1:15" x14ac:dyDescent="0.2">
      <c r="A74" s="1345" t="s">
        <v>1440</v>
      </c>
      <c r="B74" s="1345"/>
      <c r="C74" s="1345"/>
      <c r="D74" s="1345"/>
      <c r="E74" s="1345"/>
      <c r="F74" s="1345"/>
      <c r="G74" s="2597">
        <v>-50000</v>
      </c>
      <c r="H74" s="2597"/>
      <c r="O74" s="1560"/>
    </row>
    <row r="75" spans="1:15" x14ac:dyDescent="0.2">
      <c r="A75" s="2593" t="s">
        <v>1949</v>
      </c>
      <c r="B75" s="2593"/>
      <c r="C75" s="2593"/>
      <c r="D75" s="2593"/>
      <c r="E75" s="2593"/>
      <c r="F75" s="2593"/>
      <c r="G75" s="2590">
        <f>G70+G71+G73+G74</f>
        <v>0</v>
      </c>
      <c r="H75" s="2590"/>
      <c r="M75" s="1560"/>
    </row>
    <row r="76" spans="1:15" x14ac:dyDescent="0.2">
      <c r="F76" s="1346"/>
    </row>
  </sheetData>
  <mergeCells count="17">
    <mergeCell ref="A43:I43"/>
    <mergeCell ref="A2:K2"/>
    <mergeCell ref="A3:K3"/>
    <mergeCell ref="A5:K5"/>
    <mergeCell ref="A7:K7"/>
    <mergeCell ref="A10:A11"/>
    <mergeCell ref="G75:H75"/>
    <mergeCell ref="A46:A47"/>
    <mergeCell ref="A70:F70"/>
    <mergeCell ref="A71:F71"/>
    <mergeCell ref="A72:F72"/>
    <mergeCell ref="A75:F75"/>
    <mergeCell ref="G70:H70"/>
    <mergeCell ref="G71:H71"/>
    <mergeCell ref="G72:H72"/>
    <mergeCell ref="G73:H73"/>
    <mergeCell ref="G74:H74"/>
  </mergeCells>
  <printOptions horizontalCentered="1"/>
  <pageMargins left="7.874015748031496E-2" right="7.874015748031496E-2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"/>
  <sheetViews>
    <sheetView zoomScaleNormal="100" zoomScaleSheetLayoutView="75" workbookViewId="0">
      <selection activeCell="L99" sqref="L99"/>
    </sheetView>
  </sheetViews>
  <sheetFormatPr defaultRowHeight="11.25" x14ac:dyDescent="0.2"/>
  <cols>
    <col min="1" max="1" width="7.5703125" style="12" customWidth="1"/>
    <col min="2" max="2" width="3.5703125" style="13" customWidth="1"/>
    <col min="3" max="3" width="10" style="12" customWidth="1"/>
    <col min="4" max="4" width="41.7109375" style="2204" customWidth="1"/>
    <col min="5" max="5" width="12.7109375" style="12" customWidth="1"/>
    <col min="6" max="6" width="12.140625" style="12" customWidth="1"/>
    <col min="7" max="7" width="19.42578125" style="12" customWidth="1"/>
    <col min="8" max="8" width="17.5703125" style="13" customWidth="1"/>
    <col min="9" max="9" width="9.140625" style="12"/>
    <col min="10" max="10" width="9.140625" style="131"/>
    <col min="11" max="11" width="9.42578125" style="131" bestFit="1" customWidth="1"/>
    <col min="12" max="12" width="15.85546875" style="12" customWidth="1"/>
    <col min="13" max="13" width="18.85546875" style="741" customWidth="1"/>
    <col min="14" max="18" width="9.140625" style="741"/>
    <col min="19" max="16384" width="9.140625" style="12"/>
  </cols>
  <sheetData>
    <row r="1" spans="1:22" ht="18" customHeight="1" x14ac:dyDescent="0.25">
      <c r="A1" s="2548" t="s">
        <v>1640</v>
      </c>
      <c r="B1" s="2548"/>
      <c r="C1" s="2548"/>
      <c r="D1" s="2548"/>
      <c r="E1" s="2548"/>
      <c r="F1" s="2548"/>
      <c r="G1" s="2548"/>
      <c r="H1" s="1621"/>
    </row>
    <row r="2" spans="1:22" ht="12.75" customHeight="1" x14ac:dyDescent="0.2">
      <c r="H2" s="1542"/>
    </row>
    <row r="3" spans="1:22" s="1" customFormat="1" ht="15.75" x14ac:dyDescent="0.25">
      <c r="A3" s="2573" t="s">
        <v>831</v>
      </c>
      <c r="B3" s="2573"/>
      <c r="C3" s="2573"/>
      <c r="D3" s="2573"/>
      <c r="E3" s="2573"/>
      <c r="F3" s="2573"/>
      <c r="G3" s="2573"/>
      <c r="H3" s="1387"/>
      <c r="I3" s="797"/>
      <c r="J3" s="1421"/>
      <c r="K3" s="1421"/>
      <c r="L3" s="797"/>
      <c r="M3" s="1411"/>
      <c r="N3" s="1411"/>
      <c r="O3" s="1411"/>
      <c r="P3" s="1411"/>
      <c r="Q3" s="1411"/>
      <c r="R3" s="1411"/>
      <c r="S3" s="797"/>
      <c r="T3" s="797"/>
      <c r="U3" s="797"/>
      <c r="V3" s="797"/>
    </row>
    <row r="4" spans="1:22" s="1" customFormat="1" ht="15.75" x14ac:dyDescent="0.25">
      <c r="B4" s="85"/>
      <c r="C4" s="85"/>
      <c r="D4" s="2263"/>
      <c r="E4" s="2248"/>
      <c r="F4" s="85"/>
      <c r="G4" s="85"/>
      <c r="H4" s="85"/>
      <c r="I4" s="797"/>
      <c r="J4" s="1421"/>
      <c r="K4" s="1421"/>
      <c r="L4" s="797"/>
      <c r="M4" s="1411"/>
      <c r="N4" s="1411"/>
      <c r="O4" s="1411"/>
      <c r="P4" s="1411"/>
      <c r="Q4" s="1411"/>
      <c r="R4" s="1411"/>
      <c r="S4" s="797"/>
      <c r="T4" s="797"/>
      <c r="U4" s="797"/>
      <c r="V4" s="797"/>
    </row>
    <row r="5" spans="1:22" s="4" customFormat="1" ht="15.75" customHeight="1" x14ac:dyDescent="0.2">
      <c r="B5" s="44"/>
      <c r="C5" s="2603" t="s">
        <v>1939</v>
      </c>
      <c r="D5" s="2603"/>
      <c r="E5" s="2603"/>
      <c r="F5" s="73"/>
      <c r="G5" s="73"/>
      <c r="H5" s="73"/>
      <c r="I5" s="798"/>
      <c r="J5" s="1422"/>
      <c r="K5" s="1422"/>
      <c r="L5" s="798"/>
      <c r="M5" s="1137"/>
      <c r="N5" s="1137"/>
      <c r="O5" s="1137"/>
      <c r="P5" s="1137"/>
      <c r="Q5" s="1137"/>
      <c r="R5" s="1137"/>
      <c r="S5" s="798"/>
      <c r="T5" s="798"/>
      <c r="U5" s="798"/>
      <c r="V5" s="798"/>
    </row>
    <row r="6" spans="1:22" s="6" customFormat="1" ht="12" thickBot="1" x14ac:dyDescent="0.25">
      <c r="B6" s="5"/>
      <c r="C6" s="5"/>
      <c r="D6" s="5"/>
      <c r="E6" s="8" t="s">
        <v>171</v>
      </c>
      <c r="F6" s="810"/>
      <c r="G6" s="1520"/>
      <c r="J6" s="958"/>
      <c r="K6" s="958"/>
      <c r="M6" s="1363"/>
      <c r="N6" s="1363"/>
      <c r="O6" s="1363"/>
      <c r="P6" s="1363"/>
      <c r="Q6" s="1363"/>
      <c r="R6" s="1363"/>
    </row>
    <row r="7" spans="1:22" s="10" customFormat="1" ht="12.75" customHeight="1" x14ac:dyDescent="0.2">
      <c r="B7" s="2604"/>
      <c r="C7" s="2605" t="s">
        <v>0</v>
      </c>
      <c r="D7" s="2607" t="s">
        <v>1</v>
      </c>
      <c r="E7" s="2609" t="s">
        <v>1499</v>
      </c>
      <c r="F7" s="1567"/>
      <c r="G7" s="1568"/>
      <c r="H7" s="9"/>
      <c r="I7" s="799"/>
      <c r="J7" s="958"/>
      <c r="K7" s="1520"/>
      <c r="L7" s="6"/>
      <c r="M7" s="1363"/>
      <c r="N7" s="1363"/>
      <c r="O7" s="1363"/>
      <c r="P7" s="1363"/>
      <c r="Q7" s="1363"/>
      <c r="R7" s="1363"/>
      <c r="S7" s="6"/>
      <c r="T7" s="6"/>
      <c r="U7" s="6"/>
      <c r="V7" s="6"/>
    </row>
    <row r="8" spans="1:22" s="6" customFormat="1" ht="12.75" customHeight="1" thickBot="1" x14ac:dyDescent="0.25">
      <c r="B8" s="2604"/>
      <c r="C8" s="2606"/>
      <c r="D8" s="2608"/>
      <c r="E8" s="2610"/>
      <c r="F8" s="1567"/>
      <c r="G8" s="1363"/>
      <c r="J8" s="958"/>
      <c r="M8" s="1363"/>
      <c r="N8" s="1363"/>
      <c r="O8" s="1363"/>
      <c r="P8" s="1363"/>
      <c r="Q8" s="1363"/>
      <c r="R8" s="1363"/>
    </row>
    <row r="9" spans="1:22" s="6" customFormat="1" ht="12.75" customHeight="1" thickBot="1" x14ac:dyDescent="0.25">
      <c r="B9" s="86"/>
      <c r="C9" s="72" t="s">
        <v>832</v>
      </c>
      <c r="D9" s="65" t="s">
        <v>833</v>
      </c>
      <c r="E9" s="67">
        <f>SUM(E10:E15)</f>
        <v>59300.7</v>
      </c>
      <c r="F9" s="80"/>
      <c r="G9" s="1363"/>
      <c r="H9" s="1383"/>
      <c r="J9" s="958"/>
      <c r="K9" s="80"/>
      <c r="M9" s="1363"/>
      <c r="N9" s="1363"/>
      <c r="O9" s="1363"/>
      <c r="P9" s="1363"/>
      <c r="Q9" s="1363"/>
      <c r="R9" s="1363"/>
    </row>
    <row r="10" spans="1:22" s="14" customFormat="1" ht="12.75" customHeight="1" x14ac:dyDescent="0.2">
      <c r="B10" s="84"/>
      <c r="C10" s="1989" t="s">
        <v>834</v>
      </c>
      <c r="D10" s="2264" t="s">
        <v>835</v>
      </c>
      <c r="E10" s="730">
        <f>F21</f>
        <v>5500</v>
      </c>
      <c r="F10" s="83"/>
      <c r="G10" s="1569"/>
      <c r="H10" s="1437"/>
      <c r="J10" s="1381"/>
      <c r="K10" s="83"/>
      <c r="L10" s="799"/>
      <c r="M10" s="1363"/>
      <c r="N10" s="1363"/>
      <c r="O10" s="1363"/>
      <c r="P10" s="1363"/>
      <c r="Q10" s="1363"/>
      <c r="R10" s="1363"/>
      <c r="S10" s="799"/>
      <c r="T10" s="799"/>
      <c r="U10" s="799"/>
      <c r="V10" s="799"/>
    </row>
    <row r="11" spans="1:22" s="14" customFormat="1" ht="12.75" customHeight="1" x14ac:dyDescent="0.2">
      <c r="B11" s="84"/>
      <c r="C11" s="88" t="s">
        <v>4</v>
      </c>
      <c r="D11" s="2265" t="s">
        <v>9</v>
      </c>
      <c r="E11" s="453">
        <f>F43</f>
        <v>13288.7</v>
      </c>
      <c r="F11" s="83"/>
      <c r="G11" s="1570"/>
      <c r="J11" s="1381"/>
      <c r="K11" s="83"/>
      <c r="L11" s="799"/>
      <c r="M11" s="1363"/>
      <c r="N11" s="1363"/>
      <c r="O11" s="1363"/>
      <c r="P11" s="1363"/>
      <c r="Q11" s="1363"/>
      <c r="R11" s="1363"/>
      <c r="S11" s="799"/>
      <c r="T11" s="799"/>
      <c r="U11" s="799"/>
      <c r="V11" s="799"/>
    </row>
    <row r="12" spans="1:22" s="14" customFormat="1" ht="12.75" customHeight="1" x14ac:dyDescent="0.2">
      <c r="B12" s="84"/>
      <c r="C12" s="88" t="s">
        <v>5</v>
      </c>
      <c r="D12" s="2265" t="s">
        <v>10</v>
      </c>
      <c r="E12" s="452">
        <f>F101</f>
        <v>10512</v>
      </c>
      <c r="F12" s="83"/>
      <c r="G12" s="1569"/>
      <c r="J12" s="1381"/>
      <c r="K12" s="83"/>
      <c r="L12" s="799"/>
      <c r="M12" s="1363"/>
      <c r="N12" s="1363"/>
      <c r="O12" s="1363"/>
      <c r="P12" s="1363"/>
      <c r="Q12" s="1363"/>
      <c r="R12" s="1363"/>
      <c r="S12" s="799"/>
      <c r="T12" s="799"/>
      <c r="U12" s="799"/>
      <c r="V12" s="799"/>
    </row>
    <row r="13" spans="1:22" s="14" customFormat="1" ht="12.75" customHeight="1" x14ac:dyDescent="0.2">
      <c r="B13" s="84"/>
      <c r="C13" s="90" t="s">
        <v>6</v>
      </c>
      <c r="D13" s="2266" t="s">
        <v>12</v>
      </c>
      <c r="E13" s="454">
        <f>F121</f>
        <v>10000</v>
      </c>
      <c r="F13" s="1548"/>
      <c r="G13" s="1569"/>
      <c r="J13" s="1381"/>
      <c r="K13" s="1548"/>
      <c r="L13" s="799"/>
      <c r="M13" s="1363"/>
      <c r="N13" s="1363"/>
      <c r="O13" s="1363"/>
      <c r="P13" s="1363"/>
      <c r="Q13" s="1363"/>
      <c r="R13" s="1363"/>
      <c r="S13" s="799"/>
      <c r="T13" s="799"/>
      <c r="U13" s="799"/>
      <c r="V13" s="799"/>
    </row>
    <row r="14" spans="1:22" s="14" customFormat="1" ht="12.75" customHeight="1" x14ac:dyDescent="0.2">
      <c r="B14" s="84"/>
      <c r="C14" s="90" t="s">
        <v>195</v>
      </c>
      <c r="D14" s="2266" t="s">
        <v>227</v>
      </c>
      <c r="E14" s="454">
        <f>F129</f>
        <v>15000</v>
      </c>
      <c r="F14" s="1548"/>
      <c r="G14" s="1569"/>
      <c r="J14" s="1381"/>
      <c r="K14" s="1548"/>
      <c r="L14" s="799"/>
      <c r="M14" s="1363"/>
      <c r="N14" s="1363"/>
      <c r="O14" s="1363"/>
      <c r="P14" s="1363"/>
      <c r="Q14" s="1363"/>
      <c r="R14" s="1363"/>
      <c r="S14" s="799"/>
      <c r="T14" s="799"/>
      <c r="U14" s="799"/>
      <c r="V14" s="799"/>
    </row>
    <row r="15" spans="1:22" s="14" customFormat="1" ht="12.75" customHeight="1" thickBot="1" x14ac:dyDescent="0.25">
      <c r="B15" s="84"/>
      <c r="C15" s="91" t="s">
        <v>836</v>
      </c>
      <c r="D15" s="2267" t="s">
        <v>837</v>
      </c>
      <c r="E15" s="455">
        <f>F139</f>
        <v>5000</v>
      </c>
      <c r="F15" s="1548"/>
      <c r="G15" s="1569"/>
      <c r="J15" s="1381"/>
      <c r="K15" s="1548"/>
      <c r="L15" s="799"/>
      <c r="M15" s="1363"/>
      <c r="N15" s="1363"/>
      <c r="O15" s="1363"/>
      <c r="P15" s="1363"/>
      <c r="Q15" s="1363"/>
      <c r="R15" s="1363"/>
      <c r="S15" s="799"/>
      <c r="T15" s="799"/>
      <c r="U15" s="799"/>
      <c r="V15" s="799"/>
    </row>
    <row r="17" spans="1:22" s="4" customFormat="1" ht="15.75" customHeight="1" x14ac:dyDescent="0.2">
      <c r="B17" s="132" t="s">
        <v>1446</v>
      </c>
      <c r="C17" s="132"/>
      <c r="D17" s="44"/>
      <c r="E17" s="2249"/>
      <c r="F17" s="132"/>
      <c r="G17" s="132"/>
      <c r="H17" s="73"/>
      <c r="I17" s="798"/>
      <c r="J17" s="1422"/>
      <c r="K17" s="1422"/>
      <c r="L17" s="798"/>
      <c r="M17" s="1137"/>
      <c r="N17" s="1137"/>
      <c r="O17" s="1137"/>
      <c r="P17" s="1137"/>
      <c r="Q17" s="1137"/>
      <c r="R17" s="1137"/>
      <c r="S17" s="798"/>
      <c r="T17" s="798"/>
      <c r="U17" s="798"/>
      <c r="V17" s="798"/>
    </row>
    <row r="18" spans="1:22" s="6" customFormat="1" ht="12" thickBot="1" x14ac:dyDescent="0.25">
      <c r="B18" s="5"/>
      <c r="C18" s="5"/>
      <c r="D18" s="5"/>
      <c r="E18" s="8"/>
      <c r="F18" s="8"/>
      <c r="G18" s="8" t="s">
        <v>171</v>
      </c>
      <c r="H18" s="11"/>
      <c r="J18" s="958"/>
      <c r="K18" s="958"/>
      <c r="M18" s="1363"/>
      <c r="N18" s="1363"/>
      <c r="O18" s="1363"/>
      <c r="P18" s="1363"/>
      <c r="Q18" s="1363"/>
      <c r="R18" s="1363"/>
    </row>
    <row r="19" spans="1:22" s="10" customFormat="1" ht="12.75" customHeight="1" x14ac:dyDescent="0.2">
      <c r="A19" s="2613" t="s">
        <v>1497</v>
      </c>
      <c r="B19" s="2605" t="s">
        <v>177</v>
      </c>
      <c r="C19" s="2615" t="s">
        <v>838</v>
      </c>
      <c r="D19" s="2607" t="s">
        <v>839</v>
      </c>
      <c r="E19" s="2619" t="s">
        <v>1641</v>
      </c>
      <c r="F19" s="2609" t="s">
        <v>1498</v>
      </c>
      <c r="G19" s="2611" t="s">
        <v>192</v>
      </c>
      <c r="H19" s="799"/>
      <c r="I19" s="958"/>
      <c r="J19" s="958"/>
      <c r="K19" s="6"/>
      <c r="L19" s="1363"/>
      <c r="M19" s="1363"/>
      <c r="N19" s="1363"/>
      <c r="O19" s="1363"/>
      <c r="P19" s="1363"/>
      <c r="Q19" s="1363"/>
      <c r="R19" s="6"/>
      <c r="S19" s="6"/>
      <c r="T19" s="6"/>
      <c r="U19" s="6"/>
    </row>
    <row r="20" spans="1:22" s="6" customFormat="1" ht="18" customHeight="1" thickBot="1" x14ac:dyDescent="0.25">
      <c r="A20" s="2623"/>
      <c r="B20" s="2606"/>
      <c r="C20" s="2616"/>
      <c r="D20" s="2608"/>
      <c r="E20" s="2620"/>
      <c r="F20" s="2624"/>
      <c r="G20" s="2612"/>
      <c r="I20" s="958"/>
      <c r="J20" s="958"/>
      <c r="L20" s="1363"/>
      <c r="M20" s="1363"/>
      <c r="N20" s="1363"/>
      <c r="O20" s="1363"/>
      <c r="P20" s="1363"/>
      <c r="Q20" s="1363"/>
    </row>
    <row r="21" spans="1:22" s="6" customFormat="1" ht="12.75" customHeight="1" thickBot="1" x14ac:dyDescent="0.25">
      <c r="A21" s="67">
        <f>A22+A28</f>
        <v>5450</v>
      </c>
      <c r="B21" s="1395" t="s">
        <v>178</v>
      </c>
      <c r="C21" s="75" t="s">
        <v>175</v>
      </c>
      <c r="D21" s="65" t="s">
        <v>180</v>
      </c>
      <c r="E21" s="63">
        <f>E22+E28</f>
        <v>5500</v>
      </c>
      <c r="F21" s="67">
        <f>F22+F28</f>
        <v>5500</v>
      </c>
      <c r="G21" s="495" t="s">
        <v>173</v>
      </c>
      <c r="I21" s="958"/>
      <c r="J21" s="958"/>
      <c r="L21" s="1363"/>
      <c r="M21" s="1363"/>
      <c r="N21" s="1363"/>
      <c r="O21" s="1363"/>
      <c r="P21" s="1363"/>
      <c r="Q21" s="1363"/>
    </row>
    <row r="22" spans="1:22" s="6" customFormat="1" ht="12.75" customHeight="1" x14ac:dyDescent="0.2">
      <c r="A22" s="89">
        <f>SUM(A23:A27)</f>
        <v>3780</v>
      </c>
      <c r="B22" s="1396" t="s">
        <v>179</v>
      </c>
      <c r="C22" s="800" t="s">
        <v>173</v>
      </c>
      <c r="D22" s="1600" t="s">
        <v>840</v>
      </c>
      <c r="E22" s="1601">
        <f>SUM(E23:E27)</f>
        <v>3780</v>
      </c>
      <c r="F22" s="97">
        <f>SUM(F23:F27)</f>
        <v>3780</v>
      </c>
      <c r="G22" s="1403" t="s">
        <v>173</v>
      </c>
      <c r="I22" s="958"/>
      <c r="J22" s="958"/>
      <c r="L22" s="1363"/>
      <c r="M22" s="1363"/>
      <c r="N22" s="1363"/>
      <c r="O22" s="1363"/>
      <c r="P22" s="1363"/>
      <c r="Q22" s="1363"/>
    </row>
    <row r="23" spans="1:22" s="14" customFormat="1" ht="12.75" customHeight="1" x14ac:dyDescent="0.2">
      <c r="A23" s="1550">
        <v>400</v>
      </c>
      <c r="B23" s="1397" t="s">
        <v>179</v>
      </c>
      <c r="C23" s="801" t="s">
        <v>841</v>
      </c>
      <c r="D23" s="2268" t="s">
        <v>842</v>
      </c>
      <c r="E23" s="1602">
        <v>400</v>
      </c>
      <c r="F23" s="588">
        <v>400</v>
      </c>
      <c r="G23" s="1404"/>
      <c r="H23" s="799"/>
      <c r="I23" s="1410"/>
      <c r="J23" s="1410"/>
      <c r="K23" s="799"/>
      <c r="L23" s="1363"/>
      <c r="M23" s="1363"/>
      <c r="N23" s="1363"/>
      <c r="O23" s="1363"/>
      <c r="P23" s="1363"/>
      <c r="Q23" s="1363"/>
      <c r="R23" s="799"/>
      <c r="S23" s="799"/>
      <c r="T23" s="799"/>
      <c r="U23" s="799"/>
    </row>
    <row r="24" spans="1:22" s="14" customFormat="1" ht="12.75" customHeight="1" x14ac:dyDescent="0.2">
      <c r="A24" s="1551">
        <v>1600</v>
      </c>
      <c r="B24" s="1398" t="s">
        <v>179</v>
      </c>
      <c r="C24" s="802" t="s">
        <v>841</v>
      </c>
      <c r="D24" s="2269" t="s">
        <v>843</v>
      </c>
      <c r="E24" s="1603">
        <v>1600</v>
      </c>
      <c r="F24" s="452">
        <v>1600</v>
      </c>
      <c r="G24" s="1405"/>
      <c r="H24" s="799"/>
      <c r="I24" s="1410"/>
      <c r="J24" s="1410"/>
      <c r="K24" s="799"/>
      <c r="L24" s="1363"/>
      <c r="M24" s="1363"/>
      <c r="N24" s="1363"/>
      <c r="O24" s="1363"/>
      <c r="P24" s="1363"/>
      <c r="Q24" s="1363"/>
      <c r="R24" s="799"/>
      <c r="S24" s="799"/>
      <c r="T24" s="799"/>
      <c r="U24" s="799"/>
    </row>
    <row r="25" spans="1:22" s="14" customFormat="1" ht="12.75" customHeight="1" x14ac:dyDescent="0.2">
      <c r="A25" s="1551">
        <v>1080</v>
      </c>
      <c r="B25" s="1397" t="s">
        <v>179</v>
      </c>
      <c r="C25" s="801" t="s">
        <v>841</v>
      </c>
      <c r="D25" s="2268" t="s">
        <v>844</v>
      </c>
      <c r="E25" s="1603">
        <v>1080</v>
      </c>
      <c r="F25" s="452">
        <v>1080</v>
      </c>
      <c r="G25" s="1404"/>
      <c r="H25" s="799"/>
      <c r="I25" s="1410"/>
      <c r="J25" s="1410"/>
      <c r="K25" s="799"/>
      <c r="L25" s="1363"/>
      <c r="M25" s="1363"/>
      <c r="N25" s="1363"/>
      <c r="O25" s="1363"/>
      <c r="P25" s="1363"/>
      <c r="Q25" s="1363"/>
      <c r="R25" s="799"/>
      <c r="S25" s="799"/>
      <c r="T25" s="799"/>
      <c r="U25" s="799"/>
    </row>
    <row r="26" spans="1:22" s="14" customFormat="1" ht="12.75" customHeight="1" x14ac:dyDescent="0.2">
      <c r="A26" s="1552">
        <v>400</v>
      </c>
      <c r="B26" s="1398" t="s">
        <v>179</v>
      </c>
      <c r="C26" s="802" t="s">
        <v>841</v>
      </c>
      <c r="D26" s="2269" t="s">
        <v>845</v>
      </c>
      <c r="E26" s="1604">
        <v>400</v>
      </c>
      <c r="F26" s="453">
        <v>400</v>
      </c>
      <c r="G26" s="1405"/>
      <c r="H26" s="799"/>
      <c r="I26" s="1410"/>
      <c r="J26" s="1410"/>
      <c r="K26" s="799"/>
      <c r="L26" s="1363"/>
      <c r="M26" s="1363"/>
      <c r="N26" s="1363"/>
      <c r="O26" s="1363"/>
      <c r="P26" s="1363"/>
      <c r="Q26" s="1363"/>
      <c r="R26" s="799"/>
      <c r="S26" s="799"/>
      <c r="T26" s="799"/>
      <c r="U26" s="799"/>
    </row>
    <row r="27" spans="1:22" s="14" customFormat="1" ht="12.75" customHeight="1" x14ac:dyDescent="0.2">
      <c r="A27" s="1551">
        <v>300</v>
      </c>
      <c r="B27" s="1398" t="s">
        <v>179</v>
      </c>
      <c r="C27" s="802" t="s">
        <v>841</v>
      </c>
      <c r="D27" s="2269" t="s">
        <v>846</v>
      </c>
      <c r="E27" s="1603">
        <v>300</v>
      </c>
      <c r="F27" s="452">
        <v>300</v>
      </c>
      <c r="G27" s="1405"/>
      <c r="H27" s="799"/>
      <c r="I27" s="1410"/>
      <c r="J27" s="1410"/>
      <c r="K27" s="799"/>
      <c r="L27" s="1363"/>
      <c r="M27" s="1363"/>
      <c r="N27" s="1363"/>
      <c r="O27" s="1363"/>
      <c r="P27" s="1363"/>
      <c r="Q27" s="1363"/>
      <c r="R27" s="799"/>
      <c r="S27" s="799"/>
      <c r="T27" s="799"/>
      <c r="U27" s="799"/>
    </row>
    <row r="28" spans="1:22" s="14" customFormat="1" ht="12.75" customHeight="1" x14ac:dyDescent="0.2">
      <c r="A28" s="1553">
        <f>SUM(A29:A37)</f>
        <v>1670</v>
      </c>
      <c r="B28" s="1399" t="s">
        <v>179</v>
      </c>
      <c r="C28" s="802" t="s">
        <v>173</v>
      </c>
      <c r="D28" s="2270" t="s">
        <v>847</v>
      </c>
      <c r="E28" s="1605">
        <f>SUM(E29:E37)</f>
        <v>1720</v>
      </c>
      <c r="F28" s="454">
        <f>SUM(F29:F37)</f>
        <v>1720</v>
      </c>
      <c r="G28" s="1406" t="s">
        <v>173</v>
      </c>
      <c r="H28" s="799"/>
      <c r="I28" s="1410"/>
      <c r="J28" s="786"/>
      <c r="K28" s="1363"/>
      <c r="L28" s="1363"/>
      <c r="M28" s="1363"/>
      <c r="N28" s="1363"/>
      <c r="O28" s="1363"/>
      <c r="P28" s="1363"/>
      <c r="Q28" s="1363"/>
      <c r="R28" s="799"/>
      <c r="S28" s="799"/>
      <c r="T28" s="799"/>
      <c r="U28" s="799"/>
    </row>
    <row r="29" spans="1:22" s="804" customFormat="1" ht="12.75" customHeight="1" x14ac:dyDescent="0.2">
      <c r="A29" s="1551">
        <v>250</v>
      </c>
      <c r="B29" s="1397" t="s">
        <v>190</v>
      </c>
      <c r="C29" s="801" t="s">
        <v>841</v>
      </c>
      <c r="D29" s="2268" t="s">
        <v>848</v>
      </c>
      <c r="E29" s="1606">
        <v>250</v>
      </c>
      <c r="F29" s="1597">
        <v>250</v>
      </c>
      <c r="G29" s="1404"/>
      <c r="H29" s="799"/>
      <c r="I29" s="1410"/>
      <c r="J29" s="1393"/>
      <c r="K29" s="1363"/>
      <c r="L29" s="1363"/>
      <c r="M29" s="1363"/>
      <c r="N29" s="1363"/>
      <c r="O29" s="1363"/>
      <c r="P29" s="1363"/>
      <c r="Q29" s="1363"/>
      <c r="R29" s="799"/>
      <c r="S29" s="799"/>
      <c r="T29" s="799"/>
      <c r="U29" s="799"/>
    </row>
    <row r="30" spans="1:22" s="14" customFormat="1" ht="12.75" customHeight="1" x14ac:dyDescent="0.2">
      <c r="A30" s="1550">
        <v>550</v>
      </c>
      <c r="B30" s="1398" t="s">
        <v>190</v>
      </c>
      <c r="C30" s="802" t="s">
        <v>849</v>
      </c>
      <c r="D30" s="2269" t="s">
        <v>850</v>
      </c>
      <c r="E30" s="1606">
        <v>550</v>
      </c>
      <c r="F30" s="1597">
        <v>550</v>
      </c>
      <c r="G30" s="1405"/>
      <c r="H30" s="799"/>
      <c r="I30" s="1410"/>
      <c r="J30" s="1393"/>
      <c r="K30" s="1363"/>
      <c r="L30" s="1363"/>
      <c r="M30" s="1363"/>
      <c r="N30" s="1363"/>
      <c r="O30" s="1363"/>
      <c r="P30" s="1363"/>
      <c r="Q30" s="1363"/>
      <c r="R30" s="799"/>
      <c r="S30" s="799"/>
      <c r="T30" s="799"/>
      <c r="U30" s="799"/>
    </row>
    <row r="31" spans="1:22" s="804" customFormat="1" ht="22.5" x14ac:dyDescent="0.2">
      <c r="A31" s="2281">
        <v>100</v>
      </c>
      <c r="B31" s="2282" t="s">
        <v>190</v>
      </c>
      <c r="C31" s="2283" t="s">
        <v>851</v>
      </c>
      <c r="D31" s="2280" t="s">
        <v>852</v>
      </c>
      <c r="E31" s="1665">
        <v>100</v>
      </c>
      <c r="F31" s="1118">
        <v>100</v>
      </c>
      <c r="G31" s="2284"/>
      <c r="H31" s="799"/>
      <c r="I31" s="1410"/>
      <c r="J31" s="1412"/>
      <c r="K31" s="1363"/>
      <c r="L31" s="1363"/>
      <c r="M31" s="1363"/>
      <c r="N31" s="1363"/>
      <c r="O31" s="1363"/>
      <c r="P31" s="1363"/>
      <c r="Q31" s="1363"/>
      <c r="R31" s="799"/>
      <c r="S31" s="799"/>
      <c r="T31" s="799"/>
      <c r="U31" s="799"/>
    </row>
    <row r="32" spans="1:22" s="804" customFormat="1" ht="12.75" customHeight="1" x14ac:dyDescent="0.2">
      <c r="A32" s="1554">
        <v>250</v>
      </c>
      <c r="B32" s="1400" t="s">
        <v>190</v>
      </c>
      <c r="C32" s="805" t="s">
        <v>853</v>
      </c>
      <c r="D32" s="2271" t="s">
        <v>854</v>
      </c>
      <c r="E32" s="1606">
        <v>250</v>
      </c>
      <c r="F32" s="1597">
        <v>250</v>
      </c>
      <c r="G32" s="1407"/>
      <c r="H32" s="799"/>
      <c r="I32" s="1410"/>
      <c r="J32" s="1393"/>
      <c r="K32" s="1363"/>
      <c r="L32" s="1363"/>
      <c r="M32" s="1363"/>
      <c r="N32" s="1363"/>
      <c r="O32" s="1363"/>
      <c r="P32" s="1363"/>
      <c r="Q32" s="1363"/>
      <c r="R32" s="799"/>
      <c r="S32" s="799"/>
      <c r="T32" s="799"/>
      <c r="U32" s="799"/>
    </row>
    <row r="33" spans="1:22" s="804" customFormat="1" ht="12.75" customHeight="1" x14ac:dyDescent="0.2">
      <c r="A33" s="1554">
        <v>220</v>
      </c>
      <c r="B33" s="1400" t="s">
        <v>190</v>
      </c>
      <c r="C33" s="805" t="s">
        <v>855</v>
      </c>
      <c r="D33" s="2271" t="s">
        <v>856</v>
      </c>
      <c r="E33" s="1606">
        <v>220</v>
      </c>
      <c r="F33" s="1597">
        <v>220</v>
      </c>
      <c r="G33" s="1407"/>
      <c r="H33" s="799"/>
      <c r="I33" s="1410"/>
      <c r="J33" s="1393"/>
      <c r="K33" s="1363"/>
      <c r="L33" s="1363"/>
      <c r="M33" s="1363"/>
      <c r="N33" s="1363"/>
      <c r="O33" s="1363"/>
      <c r="P33" s="1363"/>
      <c r="Q33" s="1363"/>
      <c r="R33" s="799"/>
      <c r="S33" s="799"/>
      <c r="T33" s="799"/>
      <c r="U33" s="799"/>
    </row>
    <row r="34" spans="1:22" s="804" customFormat="1" ht="12.75" customHeight="1" x14ac:dyDescent="0.2">
      <c r="A34" s="1554">
        <v>100</v>
      </c>
      <c r="B34" s="1400" t="s">
        <v>190</v>
      </c>
      <c r="C34" s="805" t="s">
        <v>857</v>
      </c>
      <c r="D34" s="2271" t="s">
        <v>858</v>
      </c>
      <c r="E34" s="1606">
        <v>150</v>
      </c>
      <c r="F34" s="1597">
        <v>150</v>
      </c>
      <c r="G34" s="1407"/>
      <c r="H34" s="799"/>
      <c r="I34" s="1410"/>
      <c r="J34" s="1393"/>
      <c r="K34" s="1363"/>
      <c r="L34" s="1363"/>
      <c r="M34" s="1363"/>
      <c r="N34" s="1363"/>
      <c r="O34" s="1363"/>
      <c r="P34" s="1363"/>
      <c r="Q34" s="1363"/>
      <c r="R34" s="799"/>
      <c r="S34" s="799"/>
      <c r="T34" s="799"/>
      <c r="U34" s="799"/>
    </row>
    <row r="35" spans="1:22" s="804" customFormat="1" ht="12.75" customHeight="1" x14ac:dyDescent="0.2">
      <c r="A35" s="1554">
        <v>30</v>
      </c>
      <c r="B35" s="1400" t="s">
        <v>190</v>
      </c>
      <c r="C35" s="805" t="s">
        <v>859</v>
      </c>
      <c r="D35" s="2271" t="s">
        <v>860</v>
      </c>
      <c r="E35" s="1606">
        <v>30</v>
      </c>
      <c r="F35" s="1597">
        <v>30</v>
      </c>
      <c r="G35" s="1407"/>
      <c r="H35" s="799"/>
      <c r="I35" s="1410"/>
      <c r="J35" s="1393"/>
      <c r="K35" s="1363"/>
      <c r="L35" s="1363"/>
      <c r="M35" s="1363"/>
      <c r="N35" s="1363"/>
      <c r="O35" s="1363"/>
      <c r="P35" s="1363"/>
      <c r="Q35" s="1363"/>
      <c r="R35" s="799"/>
      <c r="S35" s="799"/>
      <c r="T35" s="799"/>
      <c r="U35" s="799"/>
    </row>
    <row r="36" spans="1:22" s="804" customFormat="1" ht="12.75" customHeight="1" x14ac:dyDescent="0.2">
      <c r="A36" s="1555">
        <v>50</v>
      </c>
      <c r="B36" s="1401" t="s">
        <v>190</v>
      </c>
      <c r="C36" s="806" t="s">
        <v>861</v>
      </c>
      <c r="D36" s="2272" t="s">
        <v>862</v>
      </c>
      <c r="E36" s="1606">
        <v>50</v>
      </c>
      <c r="F36" s="1597">
        <v>50</v>
      </c>
      <c r="G36" s="1408"/>
      <c r="H36" s="799"/>
      <c r="I36" s="1410"/>
      <c r="J36" s="1393"/>
      <c r="K36" s="1363"/>
      <c r="L36" s="1363"/>
      <c r="M36" s="1363"/>
      <c r="N36" s="1363"/>
      <c r="O36" s="1363"/>
      <c r="P36" s="1363"/>
      <c r="Q36" s="1363"/>
      <c r="R36" s="799"/>
      <c r="S36" s="799"/>
      <c r="T36" s="799"/>
      <c r="U36" s="799"/>
    </row>
    <row r="37" spans="1:22" s="804" customFormat="1" ht="12.75" customHeight="1" thickBot="1" x14ac:dyDescent="0.25">
      <c r="A37" s="1556">
        <v>120</v>
      </c>
      <c r="B37" s="1402" t="s">
        <v>190</v>
      </c>
      <c r="C37" s="807" t="s">
        <v>863</v>
      </c>
      <c r="D37" s="2273" t="s">
        <v>864</v>
      </c>
      <c r="E37" s="1607">
        <v>120</v>
      </c>
      <c r="F37" s="1598">
        <v>120</v>
      </c>
      <c r="G37" s="1409"/>
      <c r="H37" s="799"/>
      <c r="I37" s="1410"/>
      <c r="J37" s="1393"/>
      <c r="K37" s="1363"/>
      <c r="L37" s="1363"/>
      <c r="M37" s="1363"/>
      <c r="N37" s="1363"/>
      <c r="O37" s="1363"/>
      <c r="P37" s="1363"/>
      <c r="Q37" s="1363"/>
      <c r="R37" s="799"/>
      <c r="S37" s="799"/>
      <c r="T37" s="799"/>
      <c r="U37" s="799"/>
    </row>
    <row r="38" spans="1:22" s="809" customFormat="1" ht="12.75" customHeight="1" x14ac:dyDescent="0.2">
      <c r="B38" s="808"/>
      <c r="C38" s="808"/>
      <c r="D38" s="2274"/>
      <c r="E38" s="808"/>
      <c r="F38" s="808"/>
      <c r="G38" s="808"/>
      <c r="H38" s="808"/>
      <c r="I38" s="803"/>
      <c r="J38" s="1423"/>
      <c r="K38" s="1393"/>
      <c r="L38" s="976"/>
      <c r="M38" s="976"/>
      <c r="N38" s="976"/>
      <c r="O38" s="976"/>
      <c r="P38" s="976"/>
      <c r="Q38" s="976"/>
      <c r="R38" s="976"/>
      <c r="S38" s="803"/>
      <c r="T38" s="803"/>
      <c r="U38" s="803"/>
      <c r="V38" s="803"/>
    </row>
    <row r="39" spans="1:22" s="4" customFormat="1" ht="15.75" customHeight="1" x14ac:dyDescent="0.2">
      <c r="B39" s="132" t="s">
        <v>1447</v>
      </c>
      <c r="C39" s="132"/>
      <c r="D39" s="44"/>
      <c r="E39" s="2249"/>
      <c r="F39" s="132"/>
      <c r="G39" s="132"/>
      <c r="H39" s="44"/>
      <c r="I39" s="798"/>
      <c r="J39" s="1422"/>
      <c r="K39" s="1424"/>
      <c r="L39" s="500"/>
      <c r="M39" s="1137"/>
      <c r="N39" s="1137"/>
      <c r="O39" s="1137"/>
      <c r="P39" s="1137"/>
      <c r="Q39" s="1137"/>
      <c r="R39" s="1137"/>
      <c r="S39" s="798"/>
      <c r="T39" s="798"/>
      <c r="U39" s="798"/>
      <c r="V39" s="798"/>
    </row>
    <row r="40" spans="1:22" s="6" customFormat="1" ht="12" thickBot="1" x14ac:dyDescent="0.25">
      <c r="B40" s="5"/>
      <c r="C40" s="5"/>
      <c r="D40" s="5"/>
      <c r="E40" s="43"/>
      <c r="F40" s="43"/>
      <c r="G40" s="810" t="s">
        <v>171</v>
      </c>
      <c r="H40" s="55"/>
      <c r="J40" s="958"/>
      <c r="K40" s="1425"/>
      <c r="L40" s="1394"/>
      <c r="M40" s="1363"/>
      <c r="N40" s="1363"/>
      <c r="O40" s="1363"/>
      <c r="P40" s="1363"/>
      <c r="Q40" s="1363"/>
      <c r="R40" s="1363"/>
    </row>
    <row r="41" spans="1:22" s="10" customFormat="1" ht="12.75" customHeight="1" x14ac:dyDescent="0.2">
      <c r="A41" s="2613" t="s">
        <v>1497</v>
      </c>
      <c r="B41" s="2605" t="s">
        <v>177</v>
      </c>
      <c r="C41" s="2615" t="s">
        <v>865</v>
      </c>
      <c r="D41" s="2617" t="s">
        <v>187</v>
      </c>
      <c r="E41" s="2619" t="s">
        <v>1641</v>
      </c>
      <c r="F41" s="2609" t="s">
        <v>1498</v>
      </c>
      <c r="G41" s="2621" t="s">
        <v>192</v>
      </c>
      <c r="H41" s="799"/>
      <c r="I41" s="958"/>
      <c r="J41" s="958"/>
      <c r="K41" s="6"/>
      <c r="L41" s="1363"/>
      <c r="M41" s="1363"/>
      <c r="N41" s="1363"/>
      <c r="O41" s="1363"/>
      <c r="P41" s="1363"/>
      <c r="Q41" s="1363"/>
      <c r="R41" s="6"/>
      <c r="S41" s="6"/>
      <c r="T41" s="6"/>
      <c r="U41" s="6"/>
    </row>
    <row r="42" spans="1:22" s="6" customFormat="1" ht="18.75" customHeight="1" thickBot="1" x14ac:dyDescent="0.25">
      <c r="A42" s="2614"/>
      <c r="B42" s="2606"/>
      <c r="C42" s="2616"/>
      <c r="D42" s="2618"/>
      <c r="E42" s="2620"/>
      <c r="F42" s="2610"/>
      <c r="G42" s="2622"/>
      <c r="I42" s="958"/>
      <c r="J42" s="958"/>
      <c r="L42" s="1363"/>
      <c r="M42" s="1363"/>
      <c r="N42" s="1363"/>
      <c r="O42" s="1363"/>
      <c r="P42" s="1363"/>
      <c r="Q42" s="1363"/>
    </row>
    <row r="43" spans="1:22" s="6" customFormat="1" ht="12.75" customHeight="1" thickBot="1" x14ac:dyDescent="0.25">
      <c r="A43" s="67">
        <v>13058.5</v>
      </c>
      <c r="B43" s="811" t="s">
        <v>178</v>
      </c>
      <c r="C43" s="812" t="s">
        <v>175</v>
      </c>
      <c r="D43" s="65" t="s">
        <v>180</v>
      </c>
      <c r="E43" s="67">
        <f>+E44+E57</f>
        <v>13288.7</v>
      </c>
      <c r="F43" s="67">
        <f>F44+F57</f>
        <v>13288.7</v>
      </c>
      <c r="G43" s="78" t="s">
        <v>173</v>
      </c>
      <c r="I43" s="1410"/>
      <c r="J43" s="958"/>
      <c r="L43" s="1363"/>
      <c r="M43" s="1363"/>
      <c r="N43" s="1363"/>
      <c r="O43" s="1363"/>
      <c r="P43" s="1363"/>
      <c r="Q43" s="1363"/>
    </row>
    <row r="44" spans="1:22" s="804" customFormat="1" ht="12.75" customHeight="1" x14ac:dyDescent="0.2">
      <c r="A44" s="604">
        <v>1725</v>
      </c>
      <c r="B44" s="2482" t="s">
        <v>179</v>
      </c>
      <c r="C44" s="2467" t="s">
        <v>173</v>
      </c>
      <c r="D44" s="2483" t="s">
        <v>866</v>
      </c>
      <c r="E44" s="1721">
        <f>SUM(E45:E56)</f>
        <v>1505</v>
      </c>
      <c r="F44" s="605">
        <f>SUM(F45:F56)</f>
        <v>1505</v>
      </c>
      <c r="G44" s="496"/>
      <c r="H44" s="799"/>
      <c r="I44" s="1410"/>
      <c r="J44" s="1410"/>
      <c r="K44" s="799"/>
      <c r="L44" s="1363"/>
      <c r="M44" s="1363"/>
      <c r="N44" s="1363"/>
      <c r="O44" s="1363"/>
      <c r="P44" s="1363"/>
      <c r="Q44" s="1363"/>
      <c r="R44" s="799"/>
      <c r="S44" s="799"/>
      <c r="T44" s="799"/>
      <c r="U44" s="799"/>
    </row>
    <row r="45" spans="1:22" s="804" customFormat="1" ht="12.75" customHeight="1" x14ac:dyDescent="0.2">
      <c r="A45" s="609">
        <v>115</v>
      </c>
      <c r="B45" s="2479" t="s">
        <v>190</v>
      </c>
      <c r="C45" s="2480" t="s">
        <v>867</v>
      </c>
      <c r="D45" s="1210" t="s">
        <v>868</v>
      </c>
      <c r="E45" s="1664">
        <v>115</v>
      </c>
      <c r="F45" s="610">
        <v>115</v>
      </c>
      <c r="G45" s="51"/>
      <c r="H45" s="799"/>
      <c r="I45" s="1410"/>
      <c r="J45" s="1410"/>
      <c r="K45" s="799"/>
      <c r="L45" s="1363"/>
      <c r="M45" s="1363"/>
      <c r="N45" s="1363"/>
      <c r="O45" s="1363"/>
      <c r="P45" s="1363"/>
      <c r="Q45" s="1363"/>
      <c r="R45" s="799"/>
      <c r="S45" s="799"/>
      <c r="T45" s="799"/>
      <c r="U45" s="799"/>
    </row>
    <row r="46" spans="1:22" s="804" customFormat="1" ht="12.75" customHeight="1" x14ac:dyDescent="0.2">
      <c r="A46" s="609">
        <v>140</v>
      </c>
      <c r="B46" s="2479" t="s">
        <v>190</v>
      </c>
      <c r="C46" s="2480" t="s">
        <v>869</v>
      </c>
      <c r="D46" s="1210" t="s">
        <v>870</v>
      </c>
      <c r="E46" s="1664">
        <v>140</v>
      </c>
      <c r="F46" s="610">
        <v>140</v>
      </c>
      <c r="G46" s="51"/>
      <c r="H46" s="799"/>
      <c r="I46" s="1410"/>
      <c r="J46" s="1410"/>
      <c r="K46" s="799"/>
      <c r="L46" s="1363"/>
      <c r="M46" s="1363"/>
      <c r="N46" s="1363"/>
      <c r="O46" s="1363"/>
      <c r="P46" s="1363"/>
      <c r="Q46" s="1363"/>
      <c r="R46" s="799"/>
      <c r="S46" s="799"/>
      <c r="T46" s="799"/>
      <c r="U46" s="799"/>
    </row>
    <row r="47" spans="1:22" s="804" customFormat="1" ht="12.75" customHeight="1" x14ac:dyDescent="0.2">
      <c r="A47" s="609">
        <v>200</v>
      </c>
      <c r="B47" s="2479" t="s">
        <v>190</v>
      </c>
      <c r="C47" s="2480" t="s">
        <v>871</v>
      </c>
      <c r="D47" s="1210" t="s">
        <v>872</v>
      </c>
      <c r="E47" s="1664">
        <v>200</v>
      </c>
      <c r="F47" s="610">
        <v>200</v>
      </c>
      <c r="G47" s="51"/>
      <c r="H47" s="799"/>
      <c r="I47" s="1410"/>
      <c r="J47" s="1410"/>
      <c r="K47" s="799"/>
      <c r="L47" s="1363"/>
      <c r="M47" s="1363"/>
      <c r="N47" s="1363"/>
      <c r="O47" s="1363"/>
      <c r="P47" s="1363"/>
      <c r="Q47" s="1363"/>
      <c r="R47" s="799"/>
      <c r="S47" s="799"/>
      <c r="T47" s="799"/>
      <c r="U47" s="799"/>
    </row>
    <row r="48" spans="1:22" s="804" customFormat="1" ht="12.75" customHeight="1" x14ac:dyDescent="0.2">
      <c r="A48" s="609">
        <v>120</v>
      </c>
      <c r="B48" s="2479" t="s">
        <v>190</v>
      </c>
      <c r="C48" s="2480" t="s">
        <v>873</v>
      </c>
      <c r="D48" s="1210" t="s">
        <v>874</v>
      </c>
      <c r="E48" s="1664">
        <v>120</v>
      </c>
      <c r="F48" s="610">
        <v>120</v>
      </c>
      <c r="G48" s="51"/>
      <c r="H48" s="799"/>
      <c r="I48" s="1410"/>
      <c r="J48" s="1410"/>
      <c r="K48" s="799"/>
      <c r="L48" s="1363"/>
      <c r="M48" s="1363"/>
      <c r="N48" s="1363"/>
      <c r="O48" s="1363"/>
      <c r="P48" s="1363"/>
      <c r="Q48" s="1363"/>
      <c r="R48" s="799"/>
      <c r="S48" s="799"/>
      <c r="T48" s="799"/>
      <c r="U48" s="799"/>
    </row>
    <row r="49" spans="1:21" s="14" customFormat="1" ht="12.75" customHeight="1" x14ac:dyDescent="0.2">
      <c r="A49" s="609">
        <v>10</v>
      </c>
      <c r="B49" s="2479" t="s">
        <v>190</v>
      </c>
      <c r="C49" s="2480" t="s">
        <v>875</v>
      </c>
      <c r="D49" s="1210" t="s">
        <v>876</v>
      </c>
      <c r="E49" s="1664">
        <v>10</v>
      </c>
      <c r="F49" s="610">
        <v>10</v>
      </c>
      <c r="G49" s="51"/>
      <c r="H49" s="799"/>
      <c r="I49" s="1410"/>
      <c r="J49" s="1410"/>
      <c r="K49" s="799"/>
      <c r="L49" s="1363"/>
      <c r="M49" s="1363"/>
      <c r="N49" s="1363"/>
      <c r="O49" s="1363"/>
      <c r="P49" s="1363"/>
      <c r="Q49" s="1363"/>
      <c r="R49" s="799"/>
      <c r="S49" s="799"/>
      <c r="T49" s="799"/>
      <c r="U49" s="799"/>
    </row>
    <row r="50" spans="1:21" s="6" customFormat="1" ht="12.75" customHeight="1" x14ac:dyDescent="0.2">
      <c r="A50" s="609">
        <v>100</v>
      </c>
      <c r="B50" s="2479" t="s">
        <v>190</v>
      </c>
      <c r="C50" s="2480" t="s">
        <v>877</v>
      </c>
      <c r="D50" s="1210" t="s">
        <v>878</v>
      </c>
      <c r="E50" s="1664">
        <v>150</v>
      </c>
      <c r="F50" s="610">
        <v>150</v>
      </c>
      <c r="G50" s="51"/>
      <c r="I50" s="958"/>
      <c r="J50" s="958"/>
      <c r="L50" s="1363"/>
      <c r="M50" s="1363"/>
      <c r="N50" s="1363"/>
      <c r="O50" s="1363"/>
      <c r="P50" s="1363"/>
      <c r="Q50" s="1363"/>
    </row>
    <row r="51" spans="1:21" s="164" customFormat="1" ht="12.75" customHeight="1" x14ac:dyDescent="0.2">
      <c r="A51" s="609">
        <v>470</v>
      </c>
      <c r="B51" s="2479" t="s">
        <v>190</v>
      </c>
      <c r="C51" s="2480" t="s">
        <v>879</v>
      </c>
      <c r="D51" s="1210" t="s">
        <v>880</v>
      </c>
      <c r="E51" s="1664">
        <v>470</v>
      </c>
      <c r="F51" s="610">
        <v>470</v>
      </c>
      <c r="G51" s="51"/>
      <c r="I51" s="1538"/>
      <c r="J51" s="1538"/>
      <c r="L51" s="976"/>
      <c r="M51" s="976"/>
      <c r="N51" s="976"/>
      <c r="O51" s="976"/>
      <c r="P51" s="976"/>
      <c r="Q51" s="976"/>
    </row>
    <row r="52" spans="1:21" s="164" customFormat="1" ht="12.75" customHeight="1" x14ac:dyDescent="0.2">
      <c r="A52" s="609">
        <v>140</v>
      </c>
      <c r="B52" s="2479" t="s">
        <v>190</v>
      </c>
      <c r="C52" s="2480" t="s">
        <v>881</v>
      </c>
      <c r="D52" s="1210" t="s">
        <v>882</v>
      </c>
      <c r="E52" s="1664">
        <v>140</v>
      </c>
      <c r="F52" s="610">
        <v>140</v>
      </c>
      <c r="G52" s="51"/>
      <c r="I52" s="1538"/>
      <c r="J52" s="1538"/>
      <c r="L52" s="976"/>
      <c r="M52" s="976"/>
      <c r="N52" s="976"/>
      <c r="O52" s="976"/>
      <c r="P52" s="976"/>
      <c r="Q52" s="976"/>
    </row>
    <row r="53" spans="1:21" s="164" customFormat="1" ht="12.75" customHeight="1" x14ac:dyDescent="0.2">
      <c r="A53" s="609">
        <v>20</v>
      </c>
      <c r="B53" s="2484" t="s">
        <v>190</v>
      </c>
      <c r="C53" s="2485" t="s">
        <v>883</v>
      </c>
      <c r="D53" s="1210" t="s">
        <v>884</v>
      </c>
      <c r="E53" s="1664">
        <v>20</v>
      </c>
      <c r="F53" s="610">
        <v>20</v>
      </c>
      <c r="G53" s="51"/>
      <c r="I53" s="1538"/>
      <c r="J53" s="1538"/>
      <c r="L53" s="976"/>
      <c r="M53" s="976"/>
      <c r="N53" s="976"/>
      <c r="O53" s="976"/>
      <c r="P53" s="976"/>
      <c r="Q53" s="976"/>
    </row>
    <row r="54" spans="1:21" s="164" customFormat="1" ht="12.75" customHeight="1" x14ac:dyDescent="0.2">
      <c r="A54" s="609">
        <v>0</v>
      </c>
      <c r="B54" s="2479" t="s">
        <v>190</v>
      </c>
      <c r="C54" s="2480" t="s">
        <v>885</v>
      </c>
      <c r="D54" s="1210" t="s">
        <v>886</v>
      </c>
      <c r="E54" s="1664">
        <v>0</v>
      </c>
      <c r="F54" s="610">
        <v>0</v>
      </c>
      <c r="G54" s="48"/>
      <c r="I54" s="1538"/>
      <c r="J54" s="1538"/>
      <c r="L54" s="940"/>
      <c r="M54" s="1412"/>
      <c r="N54" s="1412"/>
      <c r="O54" s="1412"/>
      <c r="P54" s="976"/>
      <c r="Q54" s="976"/>
    </row>
    <row r="55" spans="1:21" s="6" customFormat="1" ht="22.5" x14ac:dyDescent="0.2">
      <c r="A55" s="1549">
        <v>300</v>
      </c>
      <c r="B55" s="1208" t="s">
        <v>190</v>
      </c>
      <c r="C55" s="1209" t="s">
        <v>887</v>
      </c>
      <c r="D55" s="1210" t="s">
        <v>1352</v>
      </c>
      <c r="E55" s="1610">
        <v>30</v>
      </c>
      <c r="F55" s="1211">
        <v>30</v>
      </c>
      <c r="G55" s="58"/>
      <c r="I55" s="958"/>
      <c r="J55" s="958"/>
      <c r="L55" s="940"/>
      <c r="M55" s="1413"/>
      <c r="N55" s="1413"/>
      <c r="O55" s="1412"/>
      <c r="P55" s="1363"/>
      <c r="Q55" s="1363"/>
    </row>
    <row r="56" spans="1:21" s="164" customFormat="1" ht="12.75" customHeight="1" x14ac:dyDescent="0.2">
      <c r="A56" s="2486">
        <v>110</v>
      </c>
      <c r="B56" s="2479" t="s">
        <v>190</v>
      </c>
      <c r="C56" s="2485" t="s">
        <v>888</v>
      </c>
      <c r="D56" s="1210" t="s">
        <v>889</v>
      </c>
      <c r="E56" s="1663">
        <f>88+22</f>
        <v>110</v>
      </c>
      <c r="F56" s="1510">
        <f>88+22</f>
        <v>110</v>
      </c>
      <c r="G56" s="58"/>
      <c r="I56" s="1538"/>
      <c r="J56" s="1538"/>
      <c r="L56" s="940"/>
      <c r="M56" s="1412"/>
      <c r="N56" s="1412"/>
      <c r="O56" s="1412"/>
      <c r="P56" s="976"/>
      <c r="Q56" s="976"/>
    </row>
    <row r="57" spans="1:21" s="164" customFormat="1" ht="12.75" customHeight="1" x14ac:dyDescent="0.2">
      <c r="A57" s="620">
        <v>11333.5</v>
      </c>
      <c r="B57" s="2451" t="s">
        <v>179</v>
      </c>
      <c r="C57" s="2452" t="s">
        <v>173</v>
      </c>
      <c r="D57" s="2453" t="s">
        <v>890</v>
      </c>
      <c r="E57" s="1722">
        <f>SUM(E58:E94)</f>
        <v>11783.7</v>
      </c>
      <c r="F57" s="621">
        <f>SUM(F58:F94)</f>
        <v>11783.7</v>
      </c>
      <c r="G57" s="51"/>
      <c r="I57" s="1538"/>
      <c r="J57" s="1538"/>
      <c r="L57" s="940"/>
      <c r="M57" s="1412"/>
      <c r="N57" s="1412"/>
      <c r="O57" s="1412"/>
      <c r="P57" s="976"/>
      <c r="Q57" s="976"/>
    </row>
    <row r="58" spans="1:21" s="164" customFormat="1" ht="12.75" customHeight="1" x14ac:dyDescent="0.2">
      <c r="A58" s="609">
        <v>1550</v>
      </c>
      <c r="B58" s="2479" t="s">
        <v>190</v>
      </c>
      <c r="C58" s="2480" t="s">
        <v>891</v>
      </c>
      <c r="D58" s="1210" t="s">
        <v>892</v>
      </c>
      <c r="E58" s="1664">
        <v>1550</v>
      </c>
      <c r="F58" s="610">
        <v>1550</v>
      </c>
      <c r="G58" s="48"/>
      <c r="I58" s="1538"/>
      <c r="J58" s="1538"/>
      <c r="L58" s="940"/>
      <c r="M58" s="1413"/>
      <c r="N58" s="1413"/>
      <c r="O58" s="1412"/>
      <c r="P58" s="976"/>
      <c r="Q58" s="976"/>
    </row>
    <row r="59" spans="1:21" s="164" customFormat="1" ht="12.75" customHeight="1" x14ac:dyDescent="0.2">
      <c r="A59" s="609">
        <v>300</v>
      </c>
      <c r="B59" s="2479" t="s">
        <v>190</v>
      </c>
      <c r="C59" s="2480" t="s">
        <v>893</v>
      </c>
      <c r="D59" s="1210" t="s">
        <v>894</v>
      </c>
      <c r="E59" s="1664">
        <f>96+204</f>
        <v>300</v>
      </c>
      <c r="F59" s="610">
        <f>96+204</f>
        <v>300</v>
      </c>
      <c r="G59" s="54"/>
      <c r="I59" s="1538"/>
      <c r="J59" s="1538"/>
      <c r="L59" s="940"/>
      <c r="M59" s="1413"/>
      <c r="N59" s="1413"/>
      <c r="O59" s="1412"/>
      <c r="P59" s="976"/>
      <c r="Q59" s="976"/>
    </row>
    <row r="60" spans="1:21" s="164" customFormat="1" ht="12.75" customHeight="1" x14ac:dyDescent="0.2">
      <c r="A60" s="609">
        <v>300</v>
      </c>
      <c r="B60" s="2479" t="s">
        <v>190</v>
      </c>
      <c r="C60" s="2480" t="s">
        <v>895</v>
      </c>
      <c r="D60" s="1210" t="s">
        <v>896</v>
      </c>
      <c r="E60" s="1664">
        <v>300</v>
      </c>
      <c r="F60" s="610">
        <v>300</v>
      </c>
      <c r="G60" s="54"/>
      <c r="I60" s="1538"/>
      <c r="J60" s="1538"/>
      <c r="L60" s="940"/>
      <c r="M60" s="1412"/>
      <c r="N60" s="1412"/>
      <c r="O60" s="1412"/>
      <c r="P60" s="976"/>
      <c r="Q60" s="976"/>
    </row>
    <row r="61" spans="1:21" s="164" customFormat="1" ht="12.75" customHeight="1" x14ac:dyDescent="0.2">
      <c r="A61" s="609">
        <v>250</v>
      </c>
      <c r="B61" s="2479" t="s">
        <v>190</v>
      </c>
      <c r="C61" s="2480" t="s">
        <v>897</v>
      </c>
      <c r="D61" s="1210" t="s">
        <v>898</v>
      </c>
      <c r="E61" s="1664">
        <v>250</v>
      </c>
      <c r="F61" s="610">
        <v>250</v>
      </c>
      <c r="G61" s="48"/>
      <c r="I61" s="1538"/>
      <c r="J61" s="1538"/>
      <c r="L61" s="940"/>
      <c r="M61" s="1413"/>
      <c r="N61" s="1413"/>
      <c r="O61" s="1412"/>
      <c r="P61" s="976"/>
      <c r="Q61" s="976"/>
    </row>
    <row r="62" spans="1:21" s="164" customFormat="1" ht="12.75" customHeight="1" x14ac:dyDescent="0.2">
      <c r="A62" s="609">
        <v>681</v>
      </c>
      <c r="B62" s="2479" t="s">
        <v>190</v>
      </c>
      <c r="C62" s="2480" t="s">
        <v>899</v>
      </c>
      <c r="D62" s="1210" t="s">
        <v>900</v>
      </c>
      <c r="E62" s="1664">
        <f>461+239</f>
        <v>700</v>
      </c>
      <c r="F62" s="610">
        <f>461+239</f>
        <v>700</v>
      </c>
      <c r="G62" s="48"/>
      <c r="I62" s="1538"/>
      <c r="J62" s="1538"/>
      <c r="L62" s="940"/>
      <c r="M62" s="1412"/>
      <c r="N62" s="1412"/>
      <c r="O62" s="1412"/>
      <c r="P62" s="976"/>
      <c r="Q62" s="976"/>
    </row>
    <row r="63" spans="1:21" s="164" customFormat="1" ht="12.75" customHeight="1" thickBot="1" x14ac:dyDescent="0.25">
      <c r="A63" s="181">
        <v>500</v>
      </c>
      <c r="B63" s="1993" t="s">
        <v>190</v>
      </c>
      <c r="C63" s="1415" t="s">
        <v>901</v>
      </c>
      <c r="D63" s="2481" t="s">
        <v>902</v>
      </c>
      <c r="E63" s="1613">
        <f>177+323</f>
        <v>500</v>
      </c>
      <c r="F63" s="182">
        <f>177+323</f>
        <v>500</v>
      </c>
      <c r="G63" s="158"/>
      <c r="I63" s="1538"/>
      <c r="J63" s="1538"/>
      <c r="L63" s="940"/>
      <c r="M63" s="1412"/>
      <c r="N63" s="1412"/>
      <c r="O63" s="1412"/>
      <c r="P63" s="976"/>
      <c r="Q63" s="976"/>
    </row>
    <row r="64" spans="1:21" s="6" customFormat="1" ht="12" thickBot="1" x14ac:dyDescent="0.25">
      <c r="B64" s="5"/>
      <c r="C64" s="5"/>
      <c r="D64" s="5"/>
      <c r="E64" s="43"/>
      <c r="F64" s="43"/>
      <c r="G64" s="810" t="s">
        <v>171</v>
      </c>
      <c r="H64" s="55"/>
      <c r="J64" s="958"/>
      <c r="K64" s="958"/>
      <c r="M64" s="940"/>
      <c r="N64" s="1413"/>
      <c r="O64" s="1413"/>
      <c r="P64" s="1412"/>
      <c r="Q64" s="1363"/>
      <c r="R64" s="1363"/>
    </row>
    <row r="65" spans="1:21" s="10" customFormat="1" ht="6" customHeight="1" x14ac:dyDescent="0.2">
      <c r="A65" s="2613" t="s">
        <v>1497</v>
      </c>
      <c r="B65" s="2605" t="s">
        <v>177</v>
      </c>
      <c r="C65" s="2615" t="s">
        <v>865</v>
      </c>
      <c r="D65" s="2617" t="s">
        <v>187</v>
      </c>
      <c r="E65" s="2619" t="s">
        <v>1641</v>
      </c>
      <c r="F65" s="2609" t="s">
        <v>1498</v>
      </c>
      <c r="G65" s="2621" t="s">
        <v>192</v>
      </c>
      <c r="H65" s="799"/>
      <c r="I65" s="958"/>
      <c r="J65" s="958"/>
      <c r="K65" s="6"/>
      <c r="L65" s="940"/>
      <c r="M65" s="1412"/>
      <c r="N65" s="1412"/>
      <c r="O65" s="1412"/>
      <c r="P65" s="1363"/>
      <c r="Q65" s="1363"/>
      <c r="R65" s="6"/>
      <c r="S65" s="6"/>
      <c r="T65" s="6"/>
      <c r="U65" s="6"/>
    </row>
    <row r="66" spans="1:21" s="6" customFormat="1" ht="15" customHeight="1" thickBot="1" x14ac:dyDescent="0.25">
      <c r="A66" s="2623"/>
      <c r="B66" s="2606"/>
      <c r="C66" s="2616"/>
      <c r="D66" s="2618"/>
      <c r="E66" s="2620"/>
      <c r="F66" s="2624"/>
      <c r="G66" s="2622"/>
      <c r="I66" s="958"/>
      <c r="J66" s="958"/>
      <c r="L66" s="940"/>
      <c r="M66" s="1412"/>
      <c r="N66" s="1412"/>
      <c r="O66" s="1412"/>
      <c r="P66" s="1363"/>
      <c r="Q66" s="1363"/>
    </row>
    <row r="67" spans="1:21" s="6" customFormat="1" ht="12.75" customHeight="1" thickBot="1" x14ac:dyDescent="0.25">
      <c r="A67" s="2285" t="s">
        <v>1940</v>
      </c>
      <c r="B67" s="2454" t="s">
        <v>173</v>
      </c>
      <c r="C67" s="2455" t="s">
        <v>173</v>
      </c>
      <c r="D67" s="2456" t="s">
        <v>1353</v>
      </c>
      <c r="E67" s="2457" t="s">
        <v>433</v>
      </c>
      <c r="F67" s="2458" t="s">
        <v>433</v>
      </c>
      <c r="G67" s="1215" t="s">
        <v>173</v>
      </c>
      <c r="I67" s="958"/>
      <c r="J67" s="958"/>
      <c r="L67" s="940"/>
      <c r="M67" s="1412"/>
      <c r="N67" s="1412"/>
      <c r="O67" s="1412"/>
      <c r="P67" s="1363"/>
      <c r="Q67" s="1363"/>
    </row>
    <row r="68" spans="1:21" s="164" customFormat="1" ht="12.75" customHeight="1" x14ac:dyDescent="0.2">
      <c r="A68" s="625">
        <v>600</v>
      </c>
      <c r="B68" s="2487" t="s">
        <v>190</v>
      </c>
      <c r="C68" s="2488" t="s">
        <v>903</v>
      </c>
      <c r="D68" s="2489" t="s">
        <v>904</v>
      </c>
      <c r="E68" s="1699">
        <v>600</v>
      </c>
      <c r="F68" s="626">
        <v>600</v>
      </c>
      <c r="G68" s="54"/>
      <c r="I68" s="1538"/>
      <c r="J68" s="1538"/>
      <c r="L68" s="940"/>
      <c r="M68" s="1412"/>
      <c r="N68" s="1412"/>
      <c r="O68" s="1412"/>
      <c r="P68" s="976"/>
      <c r="Q68" s="976"/>
    </row>
    <row r="69" spans="1:21" s="164" customFormat="1" ht="12.75" customHeight="1" x14ac:dyDescent="0.2">
      <c r="A69" s="609">
        <v>700</v>
      </c>
      <c r="B69" s="2479" t="s">
        <v>190</v>
      </c>
      <c r="C69" s="2480" t="s">
        <v>905</v>
      </c>
      <c r="D69" s="1210" t="s">
        <v>906</v>
      </c>
      <c r="E69" s="1664">
        <v>700</v>
      </c>
      <c r="F69" s="610">
        <v>700</v>
      </c>
      <c r="G69" s="48"/>
      <c r="I69" s="1538"/>
      <c r="J69" s="1538"/>
      <c r="L69" s="940"/>
      <c r="M69" s="1413"/>
      <c r="N69" s="1413"/>
      <c r="O69" s="1412"/>
      <c r="P69" s="976"/>
      <c r="Q69" s="976"/>
    </row>
    <row r="70" spans="1:21" s="164" customFormat="1" ht="12.75" customHeight="1" x14ac:dyDescent="0.2">
      <c r="A70" s="609">
        <v>300</v>
      </c>
      <c r="B70" s="2479" t="s">
        <v>190</v>
      </c>
      <c r="C70" s="2480" t="s">
        <v>907</v>
      </c>
      <c r="D70" s="1210" t="s">
        <v>908</v>
      </c>
      <c r="E70" s="1664">
        <v>300</v>
      </c>
      <c r="F70" s="610">
        <v>300</v>
      </c>
      <c r="G70" s="48"/>
      <c r="I70" s="1538"/>
      <c r="J70" s="1538"/>
      <c r="L70" s="940"/>
      <c r="M70" s="1412"/>
      <c r="N70" s="1412"/>
      <c r="O70" s="1412"/>
      <c r="P70" s="976"/>
      <c r="Q70" s="976"/>
    </row>
    <row r="71" spans="1:21" s="164" customFormat="1" ht="12.75" customHeight="1" x14ac:dyDescent="0.2">
      <c r="A71" s="625">
        <v>50</v>
      </c>
      <c r="B71" s="2479" t="s">
        <v>190</v>
      </c>
      <c r="C71" s="2488" t="s">
        <v>909</v>
      </c>
      <c r="D71" s="2489" t="s">
        <v>910</v>
      </c>
      <c r="E71" s="1699">
        <v>50</v>
      </c>
      <c r="F71" s="626">
        <v>50</v>
      </c>
      <c r="G71" s="48"/>
      <c r="I71" s="1538"/>
      <c r="J71" s="1538"/>
      <c r="L71" s="940"/>
      <c r="M71" s="1412"/>
      <c r="N71" s="1412"/>
      <c r="O71" s="1412"/>
      <c r="P71" s="976"/>
      <c r="Q71" s="976"/>
    </row>
    <row r="72" spans="1:21" s="164" customFormat="1" ht="12.75" customHeight="1" x14ac:dyDescent="0.2">
      <c r="A72" s="625">
        <v>300</v>
      </c>
      <c r="B72" s="2479" t="s">
        <v>190</v>
      </c>
      <c r="C72" s="2488" t="s">
        <v>911</v>
      </c>
      <c r="D72" s="1210" t="s">
        <v>912</v>
      </c>
      <c r="E72" s="1699">
        <v>300</v>
      </c>
      <c r="F72" s="626">
        <v>300</v>
      </c>
      <c r="G72" s="48"/>
      <c r="I72" s="1538"/>
      <c r="J72" s="1538"/>
      <c r="L72" s="940"/>
      <c r="M72" s="1412"/>
      <c r="N72" s="1412"/>
      <c r="O72" s="1412"/>
      <c r="P72" s="976"/>
      <c r="Q72" s="976"/>
    </row>
    <row r="73" spans="1:21" s="164" customFormat="1" ht="12.75" customHeight="1" x14ac:dyDescent="0.2">
      <c r="A73" s="625">
        <v>1750</v>
      </c>
      <c r="B73" s="2479" t="s">
        <v>190</v>
      </c>
      <c r="C73" s="2488" t="s">
        <v>913</v>
      </c>
      <c r="D73" s="2489" t="s">
        <v>914</v>
      </c>
      <c r="E73" s="1699">
        <f>1675+325</f>
        <v>2000</v>
      </c>
      <c r="F73" s="626">
        <f>1675+325</f>
        <v>2000</v>
      </c>
      <c r="G73" s="48"/>
      <c r="I73" s="1538"/>
      <c r="J73" s="1538"/>
      <c r="L73" s="940"/>
      <c r="M73" s="1412"/>
      <c r="N73" s="1412"/>
      <c r="O73" s="1412"/>
      <c r="P73" s="976"/>
      <c r="Q73" s="976"/>
    </row>
    <row r="74" spans="1:21" s="164" customFormat="1" ht="12.75" customHeight="1" x14ac:dyDescent="0.2">
      <c r="A74" s="625">
        <v>50</v>
      </c>
      <c r="B74" s="2479" t="s">
        <v>190</v>
      </c>
      <c r="C74" s="2488" t="s">
        <v>915</v>
      </c>
      <c r="D74" s="2489" t="s">
        <v>916</v>
      </c>
      <c r="E74" s="1699">
        <v>50</v>
      </c>
      <c r="F74" s="626">
        <v>50</v>
      </c>
      <c r="G74" s="48"/>
      <c r="I74" s="1538"/>
      <c r="J74" s="1538"/>
      <c r="L74" s="940"/>
      <c r="M74" s="1412"/>
      <c r="N74" s="1412"/>
      <c r="O74" s="1412"/>
      <c r="P74" s="976"/>
      <c r="Q74" s="976"/>
    </row>
    <row r="75" spans="1:21" s="164" customFormat="1" ht="12.75" customHeight="1" x14ac:dyDescent="0.2">
      <c r="A75" s="609">
        <v>350</v>
      </c>
      <c r="B75" s="2479" t="s">
        <v>190</v>
      </c>
      <c r="C75" s="2480" t="s">
        <v>917</v>
      </c>
      <c r="D75" s="1210" t="s">
        <v>918</v>
      </c>
      <c r="E75" s="1664">
        <v>350</v>
      </c>
      <c r="F75" s="610">
        <v>350</v>
      </c>
      <c r="G75" s="48"/>
      <c r="I75" s="1538"/>
      <c r="J75" s="1538"/>
      <c r="L75" s="940"/>
      <c r="M75" s="1412"/>
      <c r="N75" s="1412"/>
      <c r="O75" s="1412"/>
      <c r="P75" s="976"/>
      <c r="Q75" s="976"/>
    </row>
    <row r="76" spans="1:21" s="164" customFormat="1" ht="12.75" customHeight="1" x14ac:dyDescent="0.2">
      <c r="A76" s="625">
        <v>100</v>
      </c>
      <c r="B76" s="2487" t="s">
        <v>190</v>
      </c>
      <c r="C76" s="2488" t="s">
        <v>919</v>
      </c>
      <c r="D76" s="2489" t="s">
        <v>920</v>
      </c>
      <c r="E76" s="1699">
        <v>100</v>
      </c>
      <c r="F76" s="626">
        <v>100</v>
      </c>
      <c r="G76" s="813"/>
      <c r="I76" s="1538"/>
      <c r="J76" s="1538"/>
      <c r="L76" s="940"/>
      <c r="M76" s="1412"/>
      <c r="N76" s="1412"/>
      <c r="O76" s="1412"/>
      <c r="P76" s="976"/>
      <c r="Q76" s="976"/>
    </row>
    <row r="77" spans="1:21" s="164" customFormat="1" ht="12.75" customHeight="1" x14ac:dyDescent="0.2">
      <c r="A77" s="609">
        <v>400</v>
      </c>
      <c r="B77" s="2479" t="s">
        <v>190</v>
      </c>
      <c r="C77" s="2480" t="s">
        <v>921</v>
      </c>
      <c r="D77" s="1210" t="s">
        <v>922</v>
      </c>
      <c r="E77" s="1664">
        <v>500</v>
      </c>
      <c r="F77" s="610">
        <v>500</v>
      </c>
      <c r="G77" s="58"/>
      <c r="I77" s="1538"/>
      <c r="J77" s="1538"/>
      <c r="L77" s="940"/>
      <c r="M77" s="1412"/>
      <c r="N77" s="1412"/>
      <c r="O77" s="1412"/>
      <c r="P77" s="976"/>
      <c r="Q77" s="976"/>
    </row>
    <row r="78" spans="1:21" s="164" customFormat="1" ht="12.75" customHeight="1" x14ac:dyDescent="0.2">
      <c r="A78" s="625">
        <v>400</v>
      </c>
      <c r="B78" s="2479" t="s">
        <v>190</v>
      </c>
      <c r="C78" s="2480" t="s">
        <v>923</v>
      </c>
      <c r="D78" s="1210" t="s">
        <v>924</v>
      </c>
      <c r="E78" s="1699">
        <v>450</v>
      </c>
      <c r="F78" s="626">
        <v>450</v>
      </c>
      <c r="G78" s="48"/>
      <c r="I78" s="1538"/>
      <c r="J78" s="1538"/>
      <c r="L78" s="940"/>
      <c r="M78" s="1412"/>
      <c r="N78" s="1412"/>
      <c r="O78" s="1412"/>
      <c r="P78" s="976"/>
      <c r="Q78" s="976"/>
    </row>
    <row r="79" spans="1:21" s="164" customFormat="1" ht="12.75" customHeight="1" x14ac:dyDescent="0.2">
      <c r="A79" s="609">
        <v>0</v>
      </c>
      <c r="B79" s="2479" t="s">
        <v>190</v>
      </c>
      <c r="C79" s="2480" t="s">
        <v>925</v>
      </c>
      <c r="D79" s="1210" t="s">
        <v>926</v>
      </c>
      <c r="E79" s="1664">
        <v>0</v>
      </c>
      <c r="F79" s="610">
        <v>0</v>
      </c>
      <c r="G79" s="48"/>
      <c r="I79" s="1538"/>
      <c r="J79" s="1538"/>
      <c r="L79" s="940"/>
      <c r="M79" s="1412"/>
      <c r="N79" s="1412"/>
      <c r="O79" s="1412"/>
      <c r="P79" s="976"/>
      <c r="Q79" s="976"/>
    </row>
    <row r="80" spans="1:21" s="164" customFormat="1" ht="12.75" customHeight="1" x14ac:dyDescent="0.2">
      <c r="A80" s="609">
        <v>300</v>
      </c>
      <c r="B80" s="2479" t="s">
        <v>190</v>
      </c>
      <c r="C80" s="2480" t="s">
        <v>927</v>
      </c>
      <c r="D80" s="1210" t="s">
        <v>928</v>
      </c>
      <c r="E80" s="1664">
        <v>300</v>
      </c>
      <c r="F80" s="610">
        <v>300</v>
      </c>
      <c r="G80" s="48"/>
      <c r="I80" s="1538"/>
      <c r="J80" s="1538"/>
      <c r="L80" s="940"/>
      <c r="M80" s="1412"/>
      <c r="N80" s="1412"/>
      <c r="O80" s="1412"/>
      <c r="P80" s="976"/>
      <c r="Q80" s="976"/>
    </row>
    <row r="81" spans="1:18" s="164" customFormat="1" ht="12.75" customHeight="1" x14ac:dyDescent="0.2">
      <c r="A81" s="609">
        <v>200</v>
      </c>
      <c r="B81" s="2479" t="s">
        <v>190</v>
      </c>
      <c r="C81" s="2480" t="s">
        <v>929</v>
      </c>
      <c r="D81" s="1210" t="s">
        <v>930</v>
      </c>
      <c r="E81" s="1664">
        <v>200</v>
      </c>
      <c r="F81" s="610">
        <v>200</v>
      </c>
      <c r="G81" s="51"/>
      <c r="I81" s="1538"/>
      <c r="J81" s="1538"/>
      <c r="L81" s="940"/>
      <c r="M81" s="1412"/>
      <c r="N81" s="1412"/>
      <c r="O81" s="1412"/>
      <c r="P81" s="976"/>
      <c r="Q81" s="976"/>
    </row>
    <row r="82" spans="1:18" s="164" customFormat="1" ht="12.75" customHeight="1" x14ac:dyDescent="0.2">
      <c r="A82" s="609">
        <v>150</v>
      </c>
      <c r="B82" s="2479" t="s">
        <v>190</v>
      </c>
      <c r="C82" s="2480" t="s">
        <v>931</v>
      </c>
      <c r="D82" s="1210" t="s">
        <v>932</v>
      </c>
      <c r="E82" s="1664">
        <v>150</v>
      </c>
      <c r="F82" s="610">
        <v>150</v>
      </c>
      <c r="G82" s="48"/>
      <c r="I82" s="1538"/>
      <c r="J82" s="1538"/>
      <c r="L82" s="940"/>
      <c r="M82" s="1412"/>
      <c r="N82" s="1412"/>
      <c r="O82" s="1412"/>
      <c r="P82" s="976"/>
      <c r="Q82" s="976"/>
    </row>
    <row r="83" spans="1:18" s="164" customFormat="1" ht="12.75" customHeight="1" x14ac:dyDescent="0.2">
      <c r="A83" s="625">
        <v>950</v>
      </c>
      <c r="B83" s="2479" t="s">
        <v>190</v>
      </c>
      <c r="C83" s="2480" t="s">
        <v>933</v>
      </c>
      <c r="D83" s="1210" t="s">
        <v>934</v>
      </c>
      <c r="E83" s="1699">
        <v>871.2</v>
      </c>
      <c r="F83" s="626">
        <v>871.2</v>
      </c>
      <c r="G83" s="48"/>
      <c r="I83" s="1538"/>
      <c r="J83" s="1538"/>
      <c r="L83" s="940"/>
      <c r="M83" s="1412"/>
      <c r="N83" s="1412"/>
      <c r="O83" s="1412"/>
      <c r="P83" s="976"/>
      <c r="Q83" s="976"/>
    </row>
    <row r="84" spans="1:18" s="164" customFormat="1" ht="12.75" customHeight="1" x14ac:dyDescent="0.2">
      <c r="A84" s="625">
        <v>80</v>
      </c>
      <c r="B84" s="2479" t="s">
        <v>190</v>
      </c>
      <c r="C84" s="2480" t="s">
        <v>935</v>
      </c>
      <c r="D84" s="1210" t="s">
        <v>936</v>
      </c>
      <c r="E84" s="1699">
        <v>80</v>
      </c>
      <c r="F84" s="626">
        <v>80</v>
      </c>
      <c r="G84" s="48"/>
      <c r="I84" s="1538"/>
      <c r="J84" s="1538"/>
      <c r="L84" s="940"/>
      <c r="M84" s="1412"/>
      <c r="N84" s="1412"/>
      <c r="O84" s="1412"/>
      <c r="P84" s="976"/>
      <c r="Q84" s="976"/>
    </row>
    <row r="85" spans="1:18" s="164" customFormat="1" ht="12.75" customHeight="1" x14ac:dyDescent="0.2">
      <c r="A85" s="625">
        <v>80</v>
      </c>
      <c r="B85" s="2479" t="s">
        <v>190</v>
      </c>
      <c r="C85" s="2480" t="s">
        <v>937</v>
      </c>
      <c r="D85" s="1210" t="s">
        <v>938</v>
      </c>
      <c r="E85" s="1699">
        <v>80</v>
      </c>
      <c r="F85" s="626">
        <v>80</v>
      </c>
      <c r="G85" s="48"/>
      <c r="I85" s="1538"/>
      <c r="J85" s="1538"/>
      <c r="L85" s="976"/>
      <c r="M85" s="976"/>
      <c r="N85" s="976"/>
      <c r="O85" s="976"/>
      <c r="P85" s="976"/>
      <c r="Q85" s="976"/>
    </row>
    <row r="86" spans="1:18" s="164" customFormat="1" ht="12.75" customHeight="1" x14ac:dyDescent="0.2">
      <c r="A86" s="625">
        <v>90</v>
      </c>
      <c r="B86" s="2479" t="s">
        <v>190</v>
      </c>
      <c r="C86" s="2480" t="s">
        <v>939</v>
      </c>
      <c r="D86" s="1210" t="s">
        <v>940</v>
      </c>
      <c r="E86" s="1699">
        <v>90</v>
      </c>
      <c r="F86" s="626">
        <v>90</v>
      </c>
      <c r="G86" s="48"/>
      <c r="I86" s="1538"/>
      <c r="J86" s="1538"/>
      <c r="L86" s="976"/>
      <c r="M86" s="976"/>
      <c r="N86" s="976"/>
      <c r="O86" s="976"/>
      <c r="P86" s="976"/>
      <c r="Q86" s="976"/>
    </row>
    <row r="87" spans="1:18" s="164" customFormat="1" ht="12.75" customHeight="1" x14ac:dyDescent="0.2">
      <c r="A87" s="625">
        <v>120</v>
      </c>
      <c r="B87" s="2479" t="s">
        <v>190</v>
      </c>
      <c r="C87" s="2488" t="s">
        <v>941</v>
      </c>
      <c r="D87" s="2489" t="s">
        <v>942</v>
      </c>
      <c r="E87" s="1699">
        <v>120</v>
      </c>
      <c r="F87" s="626">
        <v>120</v>
      </c>
      <c r="G87" s="48"/>
      <c r="I87" s="1538"/>
      <c r="J87" s="1538"/>
      <c r="L87" s="976"/>
      <c r="M87" s="976"/>
      <c r="N87" s="976"/>
      <c r="O87" s="976"/>
      <c r="P87" s="976"/>
      <c r="Q87" s="976"/>
    </row>
    <row r="88" spans="1:18" s="164" customFormat="1" ht="12.75" customHeight="1" x14ac:dyDescent="0.2">
      <c r="A88" s="625">
        <v>12.5</v>
      </c>
      <c r="B88" s="2479" t="s">
        <v>190</v>
      </c>
      <c r="C88" s="2488" t="s">
        <v>943</v>
      </c>
      <c r="D88" s="2489" t="s">
        <v>944</v>
      </c>
      <c r="E88" s="1699">
        <v>12.5</v>
      </c>
      <c r="F88" s="626">
        <v>12.5</v>
      </c>
      <c r="G88" s="48"/>
      <c r="I88" s="1538"/>
      <c r="J88" s="1538"/>
      <c r="L88" s="976"/>
      <c r="M88" s="976"/>
      <c r="N88" s="976"/>
      <c r="O88" s="976"/>
      <c r="P88" s="976"/>
      <c r="Q88" s="976"/>
    </row>
    <row r="89" spans="1:18" s="164" customFormat="1" ht="12.75" customHeight="1" x14ac:dyDescent="0.2">
      <c r="A89" s="625">
        <v>30</v>
      </c>
      <c r="B89" s="2479" t="s">
        <v>190</v>
      </c>
      <c r="C89" s="2488" t="s">
        <v>945</v>
      </c>
      <c r="D89" s="2489" t="s">
        <v>946</v>
      </c>
      <c r="E89" s="1699">
        <v>30</v>
      </c>
      <c r="F89" s="626">
        <v>30</v>
      </c>
      <c r="G89" s="48"/>
      <c r="I89" s="1538"/>
      <c r="J89" s="1538"/>
      <c r="L89" s="976"/>
      <c r="M89" s="976"/>
      <c r="N89" s="976"/>
      <c r="O89" s="976"/>
      <c r="P89" s="976"/>
      <c r="Q89" s="976"/>
    </row>
    <row r="90" spans="1:18" s="164" customFormat="1" ht="12.75" customHeight="1" x14ac:dyDescent="0.2">
      <c r="A90" s="625">
        <v>500</v>
      </c>
      <c r="B90" s="2479" t="s">
        <v>190</v>
      </c>
      <c r="C90" s="2488" t="s">
        <v>947</v>
      </c>
      <c r="D90" s="2489" t="s">
        <v>948</v>
      </c>
      <c r="E90" s="1699">
        <v>540</v>
      </c>
      <c r="F90" s="626">
        <v>540</v>
      </c>
      <c r="G90" s="48"/>
      <c r="I90" s="1538"/>
      <c r="J90" s="1538"/>
      <c r="L90" s="976"/>
      <c r="M90" s="976"/>
      <c r="N90" s="976"/>
      <c r="O90" s="976"/>
      <c r="P90" s="976"/>
      <c r="Q90" s="976"/>
    </row>
    <row r="91" spans="1:18" s="164" customFormat="1" ht="12.75" customHeight="1" x14ac:dyDescent="0.2">
      <c r="A91" s="625">
        <v>40</v>
      </c>
      <c r="B91" s="2479" t="s">
        <v>190</v>
      </c>
      <c r="C91" s="2488" t="s">
        <v>949</v>
      </c>
      <c r="D91" s="2489" t="s">
        <v>950</v>
      </c>
      <c r="E91" s="1699">
        <v>50</v>
      </c>
      <c r="F91" s="626">
        <v>50</v>
      </c>
      <c r="G91" s="48"/>
      <c r="I91" s="1538"/>
      <c r="J91" s="1538"/>
      <c r="L91" s="976"/>
      <c r="M91" s="976"/>
      <c r="N91" s="976"/>
      <c r="O91" s="976"/>
      <c r="P91" s="976"/>
      <c r="Q91" s="976"/>
    </row>
    <row r="92" spans="1:18" s="164" customFormat="1" ht="12.75" customHeight="1" x14ac:dyDescent="0.2">
      <c r="A92" s="625">
        <v>50</v>
      </c>
      <c r="B92" s="2479" t="s">
        <v>190</v>
      </c>
      <c r="C92" s="2488" t="s">
        <v>951</v>
      </c>
      <c r="D92" s="2489" t="s">
        <v>952</v>
      </c>
      <c r="E92" s="1699">
        <v>50</v>
      </c>
      <c r="F92" s="626">
        <v>50</v>
      </c>
      <c r="G92" s="48"/>
      <c r="I92" s="1538"/>
      <c r="J92" s="1538"/>
      <c r="L92" s="976"/>
      <c r="M92" s="976"/>
      <c r="N92" s="976"/>
      <c r="O92" s="976"/>
      <c r="P92" s="976"/>
      <c r="Q92" s="976"/>
    </row>
    <row r="93" spans="1:18" s="164" customFormat="1" ht="12.75" customHeight="1" x14ac:dyDescent="0.2">
      <c r="A93" s="625">
        <v>50</v>
      </c>
      <c r="B93" s="2479" t="s">
        <v>190</v>
      </c>
      <c r="C93" s="2488" t="s">
        <v>953</v>
      </c>
      <c r="D93" s="2489" t="s">
        <v>954</v>
      </c>
      <c r="E93" s="1699">
        <v>50</v>
      </c>
      <c r="F93" s="626">
        <v>50</v>
      </c>
      <c r="G93" s="48"/>
      <c r="I93" s="1538"/>
      <c r="J93" s="1538"/>
      <c r="L93" s="976"/>
      <c r="M93" s="976"/>
      <c r="N93" s="976"/>
      <c r="O93" s="976"/>
      <c r="P93" s="976"/>
      <c r="Q93" s="976"/>
    </row>
    <row r="94" spans="1:18" s="164" customFormat="1" ht="12.75" customHeight="1" thickBot="1" x14ac:dyDescent="0.25">
      <c r="A94" s="2490">
        <v>100</v>
      </c>
      <c r="B94" s="1993" t="s">
        <v>190</v>
      </c>
      <c r="C94" s="2491" t="s">
        <v>955</v>
      </c>
      <c r="D94" s="2492" t="s">
        <v>956</v>
      </c>
      <c r="E94" s="2493">
        <v>160</v>
      </c>
      <c r="F94" s="2494">
        <v>160</v>
      </c>
      <c r="G94" s="158"/>
      <c r="I94" s="1538"/>
      <c r="J94" s="1538"/>
      <c r="L94" s="976"/>
      <c r="M94" s="976"/>
      <c r="N94" s="976"/>
      <c r="O94" s="976"/>
      <c r="P94" s="976"/>
      <c r="Q94" s="976"/>
    </row>
    <row r="95" spans="1:18" s="6" customFormat="1" ht="14.25" customHeight="1" x14ac:dyDescent="0.2">
      <c r="B95" s="11"/>
      <c r="H95" s="11"/>
      <c r="J95" s="958"/>
      <c r="K95" s="958"/>
      <c r="M95" s="1363"/>
      <c r="N95" s="1363"/>
      <c r="O95" s="1363"/>
      <c r="P95" s="1363"/>
      <c r="Q95" s="1363"/>
      <c r="R95" s="1363"/>
    </row>
    <row r="96" spans="1:18" s="6" customFormat="1" ht="9" customHeight="1" x14ac:dyDescent="0.2">
      <c r="B96" s="11"/>
      <c r="H96" s="11"/>
      <c r="J96" s="958"/>
      <c r="K96" s="958"/>
      <c r="M96" s="1363"/>
      <c r="N96" s="1363"/>
      <c r="O96" s="1363"/>
      <c r="P96" s="1363"/>
      <c r="Q96" s="1363"/>
      <c r="R96" s="1363"/>
    </row>
    <row r="97" spans="1:18" s="6" customFormat="1" ht="12.75" customHeight="1" x14ac:dyDescent="0.2">
      <c r="B97" s="132" t="s">
        <v>1448</v>
      </c>
      <c r="C97" s="132"/>
      <c r="D97" s="44"/>
      <c r="E97" s="2249"/>
      <c r="F97" s="132"/>
      <c r="G97" s="132"/>
      <c r="H97" s="44"/>
      <c r="J97" s="958"/>
      <c r="K97" s="958"/>
      <c r="M97" s="1363"/>
      <c r="N97" s="1363"/>
      <c r="O97" s="1363"/>
      <c r="P97" s="1363"/>
      <c r="Q97" s="1363"/>
      <c r="R97" s="1363"/>
    </row>
    <row r="98" spans="1:18" s="6" customFormat="1" ht="12.75" customHeight="1" thickBot="1" x14ac:dyDescent="0.25">
      <c r="B98" s="5"/>
      <c r="C98" s="5"/>
      <c r="D98" s="5"/>
      <c r="E98" s="43"/>
      <c r="F98" s="43"/>
      <c r="G98" s="810" t="s">
        <v>171</v>
      </c>
      <c r="H98" s="55"/>
      <c r="J98" s="958"/>
      <c r="K98" s="958"/>
      <c r="M98" s="1363"/>
      <c r="N98" s="1363"/>
      <c r="O98" s="1363"/>
      <c r="P98" s="1363"/>
      <c r="Q98" s="1363"/>
      <c r="R98" s="1363"/>
    </row>
    <row r="99" spans="1:18" s="6" customFormat="1" ht="12.75" customHeight="1" x14ac:dyDescent="0.2">
      <c r="A99" s="2613" t="s">
        <v>1497</v>
      </c>
      <c r="B99" s="2605" t="s">
        <v>177</v>
      </c>
      <c r="C99" s="2615" t="s">
        <v>957</v>
      </c>
      <c r="D99" s="2607" t="s">
        <v>194</v>
      </c>
      <c r="E99" s="2619" t="s">
        <v>1641</v>
      </c>
      <c r="F99" s="2609" t="s">
        <v>1498</v>
      </c>
      <c r="G99" s="2625" t="s">
        <v>192</v>
      </c>
      <c r="I99" s="958"/>
      <c r="J99" s="958"/>
      <c r="L99" s="1363"/>
      <c r="M99" s="1363"/>
      <c r="N99" s="1363"/>
      <c r="O99" s="1363"/>
      <c r="P99" s="1363"/>
      <c r="Q99" s="1363"/>
    </row>
    <row r="100" spans="1:18" s="6" customFormat="1" ht="16.5" customHeight="1" thickBot="1" x14ac:dyDescent="0.25">
      <c r="A100" s="2614"/>
      <c r="B100" s="2606"/>
      <c r="C100" s="2616"/>
      <c r="D100" s="2608"/>
      <c r="E100" s="2620"/>
      <c r="F100" s="2610"/>
      <c r="G100" s="2626"/>
      <c r="I100" s="958"/>
      <c r="J100" s="958"/>
      <c r="L100" s="1363"/>
      <c r="M100" s="1363"/>
      <c r="N100" s="1363"/>
      <c r="O100" s="1363"/>
      <c r="P100" s="1363"/>
      <c r="Q100" s="1363"/>
    </row>
    <row r="101" spans="1:18" s="6" customFormat="1" ht="12.75" customHeight="1" thickBot="1" x14ac:dyDescent="0.25">
      <c r="A101" s="67">
        <v>4000</v>
      </c>
      <c r="B101" s="1417" t="s">
        <v>178</v>
      </c>
      <c r="C101" s="812" t="s">
        <v>175</v>
      </c>
      <c r="D101" s="66" t="s">
        <v>180</v>
      </c>
      <c r="E101" s="67">
        <f>E102</f>
        <v>10512</v>
      </c>
      <c r="F101" s="67">
        <f>F102</f>
        <v>10512</v>
      </c>
      <c r="G101" s="1418" t="s">
        <v>173</v>
      </c>
      <c r="I101" s="1410"/>
      <c r="J101" s="958"/>
      <c r="K101" s="958"/>
      <c r="L101" s="1363"/>
      <c r="M101" s="1363"/>
      <c r="N101" s="1363"/>
      <c r="O101" s="1363"/>
      <c r="P101" s="1363"/>
      <c r="Q101" s="1363"/>
    </row>
    <row r="102" spans="1:18" s="6" customFormat="1" ht="12.75" customHeight="1" x14ac:dyDescent="0.2">
      <c r="A102" s="604">
        <v>4000</v>
      </c>
      <c r="B102" s="2466" t="s">
        <v>179</v>
      </c>
      <c r="C102" s="2467" t="s">
        <v>173</v>
      </c>
      <c r="D102" s="2465" t="s">
        <v>958</v>
      </c>
      <c r="E102" s="1721">
        <f>SUM(E103:E114)</f>
        <v>10512</v>
      </c>
      <c r="F102" s="605">
        <f>SUM(F103:F114)</f>
        <v>10512</v>
      </c>
      <c r="G102" s="1419" t="s">
        <v>173</v>
      </c>
      <c r="I102" s="958"/>
      <c r="J102" s="958"/>
      <c r="L102" s="1363"/>
      <c r="M102" s="1363"/>
      <c r="N102" s="1363"/>
      <c r="O102" s="1363"/>
      <c r="P102" s="1363"/>
      <c r="Q102" s="1363"/>
    </row>
    <row r="103" spans="1:18" s="6" customFormat="1" ht="12.75" customHeight="1" x14ac:dyDescent="0.2">
      <c r="A103" s="609">
        <v>1600</v>
      </c>
      <c r="B103" s="2479" t="s">
        <v>179</v>
      </c>
      <c r="C103" s="2480" t="s">
        <v>959</v>
      </c>
      <c r="D103" s="2495" t="s">
        <v>960</v>
      </c>
      <c r="E103" s="1664">
        <v>1700</v>
      </c>
      <c r="F103" s="610">
        <v>1700</v>
      </c>
      <c r="G103" s="1073"/>
      <c r="I103" s="958"/>
      <c r="J103" s="958"/>
      <c r="L103" s="1363"/>
      <c r="M103" s="1363"/>
      <c r="N103" s="1363"/>
      <c r="O103" s="1363"/>
      <c r="P103" s="1363"/>
      <c r="Q103" s="1363"/>
    </row>
    <row r="104" spans="1:18" s="6" customFormat="1" ht="12.75" customHeight="1" x14ac:dyDescent="0.2">
      <c r="A104" s="609">
        <v>800</v>
      </c>
      <c r="B104" s="2479" t="s">
        <v>178</v>
      </c>
      <c r="C104" s="2480" t="s">
        <v>961</v>
      </c>
      <c r="D104" s="2495" t="s">
        <v>962</v>
      </c>
      <c r="E104" s="1664">
        <v>800</v>
      </c>
      <c r="F104" s="610">
        <v>800</v>
      </c>
      <c r="G104" s="1073"/>
      <c r="I104" s="958"/>
      <c r="J104" s="958"/>
      <c r="L104" s="1363"/>
      <c r="M104" s="1363"/>
      <c r="N104" s="1363"/>
      <c r="O104" s="1363"/>
      <c r="P104" s="1363"/>
      <c r="Q104" s="1363"/>
    </row>
    <row r="105" spans="1:18" s="6" customFormat="1" ht="12.75" customHeight="1" x14ac:dyDescent="0.2">
      <c r="A105" s="609">
        <v>300</v>
      </c>
      <c r="B105" s="2479" t="s">
        <v>178</v>
      </c>
      <c r="C105" s="2480" t="s">
        <v>963</v>
      </c>
      <c r="D105" s="2495" t="s">
        <v>964</v>
      </c>
      <c r="E105" s="1664">
        <v>300</v>
      </c>
      <c r="F105" s="610">
        <v>300</v>
      </c>
      <c r="G105" s="1073"/>
      <c r="I105" s="958"/>
      <c r="J105" s="958"/>
      <c r="L105" s="1363"/>
      <c r="M105" s="1363"/>
      <c r="N105" s="1363"/>
      <c r="O105" s="1363"/>
      <c r="P105" s="1363"/>
      <c r="Q105" s="1363"/>
    </row>
    <row r="106" spans="1:18" s="6" customFormat="1" ht="12.75" customHeight="1" x14ac:dyDescent="0.2">
      <c r="A106" s="609">
        <v>400</v>
      </c>
      <c r="B106" s="2479" t="s">
        <v>178</v>
      </c>
      <c r="C106" s="2480" t="s">
        <v>965</v>
      </c>
      <c r="D106" s="2495" t="s">
        <v>966</v>
      </c>
      <c r="E106" s="1664">
        <v>662</v>
      </c>
      <c r="F106" s="610">
        <v>662</v>
      </c>
      <c r="G106" s="1073"/>
      <c r="I106" s="958"/>
      <c r="J106" s="958"/>
      <c r="L106" s="1363"/>
      <c r="M106" s="1363"/>
      <c r="N106" s="1363"/>
      <c r="O106" s="1363"/>
      <c r="P106" s="1363"/>
      <c r="Q106" s="1363"/>
    </row>
    <row r="107" spans="1:18" s="6" customFormat="1" ht="12.75" customHeight="1" x14ac:dyDescent="0.2">
      <c r="A107" s="609">
        <v>500</v>
      </c>
      <c r="B107" s="2479" t="s">
        <v>178</v>
      </c>
      <c r="C107" s="2480" t="s">
        <v>967</v>
      </c>
      <c r="D107" s="2495" t="s">
        <v>968</v>
      </c>
      <c r="E107" s="1664">
        <v>500</v>
      </c>
      <c r="F107" s="610">
        <v>500</v>
      </c>
      <c r="G107" s="1073"/>
      <c r="I107" s="958"/>
      <c r="J107" s="958"/>
      <c r="L107" s="1363"/>
      <c r="M107" s="1363"/>
      <c r="N107" s="1363"/>
      <c r="O107" s="1363"/>
      <c r="P107" s="1363"/>
      <c r="Q107" s="1363"/>
    </row>
    <row r="108" spans="1:18" s="6" customFormat="1" ht="12.75" customHeight="1" x14ac:dyDescent="0.2">
      <c r="A108" s="609">
        <v>0</v>
      </c>
      <c r="B108" s="2479" t="s">
        <v>178</v>
      </c>
      <c r="C108" s="2480" t="s">
        <v>969</v>
      </c>
      <c r="D108" s="2495" t="s">
        <v>1508</v>
      </c>
      <c r="E108" s="1664">
        <v>100</v>
      </c>
      <c r="F108" s="610">
        <v>100</v>
      </c>
      <c r="G108" s="1073"/>
      <c r="I108" s="958"/>
      <c r="J108" s="958"/>
      <c r="L108" s="1363"/>
      <c r="M108" s="1363"/>
      <c r="N108" s="1363"/>
      <c r="O108" s="1363"/>
      <c r="P108" s="1363"/>
      <c r="Q108" s="1363"/>
    </row>
    <row r="109" spans="1:18" s="6" customFormat="1" ht="12.75" customHeight="1" x14ac:dyDescent="0.2">
      <c r="A109" s="609">
        <v>200</v>
      </c>
      <c r="B109" s="2479" t="s">
        <v>178</v>
      </c>
      <c r="C109" s="2480" t="s">
        <v>970</v>
      </c>
      <c r="D109" s="2495" t="s">
        <v>971</v>
      </c>
      <c r="E109" s="1664">
        <v>0</v>
      </c>
      <c r="F109" s="610">
        <v>0</v>
      </c>
      <c r="G109" s="1416"/>
      <c r="I109" s="958"/>
      <c r="J109" s="958"/>
      <c r="L109" s="1363"/>
      <c r="M109" s="1363"/>
      <c r="N109" s="1363"/>
      <c r="O109" s="1363"/>
      <c r="P109" s="1363"/>
      <c r="Q109" s="1363"/>
    </row>
    <row r="110" spans="1:18" s="6" customFormat="1" ht="12.75" customHeight="1" x14ac:dyDescent="0.2">
      <c r="A110" s="609">
        <v>0</v>
      </c>
      <c r="B110" s="2479" t="s">
        <v>178</v>
      </c>
      <c r="C110" s="2480"/>
      <c r="D110" s="2495" t="s">
        <v>1504</v>
      </c>
      <c r="E110" s="1664">
        <v>50</v>
      </c>
      <c r="F110" s="610">
        <v>50</v>
      </c>
      <c r="G110" s="1416"/>
      <c r="I110" s="958"/>
      <c r="J110" s="958"/>
      <c r="L110" s="1363"/>
      <c r="M110" s="1363"/>
      <c r="N110" s="1363"/>
      <c r="O110" s="1363"/>
      <c r="P110" s="1363"/>
      <c r="Q110" s="1363"/>
    </row>
    <row r="111" spans="1:18" s="6" customFormat="1" ht="12.75" customHeight="1" x14ac:dyDescent="0.2">
      <c r="A111" s="609">
        <v>200</v>
      </c>
      <c r="B111" s="2479" t="s">
        <v>178</v>
      </c>
      <c r="C111" s="2480" t="s">
        <v>972</v>
      </c>
      <c r="D111" s="139" t="s">
        <v>1506</v>
      </c>
      <c r="E111" s="1664">
        <v>200</v>
      </c>
      <c r="F111" s="610">
        <v>200</v>
      </c>
      <c r="G111" s="1416"/>
      <c r="I111" s="958"/>
      <c r="J111" s="958"/>
      <c r="L111" s="1363"/>
      <c r="M111" s="1363"/>
      <c r="N111" s="1363"/>
      <c r="O111" s="1363"/>
      <c r="P111" s="1363"/>
      <c r="Q111" s="1363"/>
    </row>
    <row r="112" spans="1:18" s="6" customFormat="1" x14ac:dyDescent="0.2">
      <c r="A112" s="609"/>
      <c r="B112" s="2479" t="s">
        <v>178</v>
      </c>
      <c r="C112" s="2480"/>
      <c r="D112" s="139" t="s">
        <v>1505</v>
      </c>
      <c r="E112" s="1664">
        <v>100</v>
      </c>
      <c r="F112" s="610">
        <v>100</v>
      </c>
      <c r="G112" s="1416"/>
      <c r="I112" s="958"/>
      <c r="J112" s="958"/>
      <c r="L112" s="1363"/>
      <c r="M112" s="1363"/>
      <c r="N112" s="1363"/>
      <c r="O112" s="1363"/>
      <c r="P112" s="1363"/>
      <c r="Q112" s="1363"/>
    </row>
    <row r="113" spans="1:18" s="6" customFormat="1" x14ac:dyDescent="0.2">
      <c r="A113" s="609"/>
      <c r="B113" s="2479" t="s">
        <v>178</v>
      </c>
      <c r="C113" s="2480"/>
      <c r="D113" s="139" t="s">
        <v>1936</v>
      </c>
      <c r="E113" s="1664">
        <v>100</v>
      </c>
      <c r="F113" s="610">
        <v>100</v>
      </c>
      <c r="G113" s="1416"/>
      <c r="I113" s="958"/>
      <c r="J113" s="958"/>
      <c r="L113" s="1363"/>
      <c r="M113" s="1363"/>
      <c r="N113" s="1363"/>
      <c r="O113" s="1363"/>
      <c r="P113" s="1363"/>
      <c r="Q113" s="1363"/>
    </row>
    <row r="114" spans="1:18" s="6" customFormat="1" ht="23.25" customHeight="1" thickBot="1" x14ac:dyDescent="0.25">
      <c r="A114" s="181">
        <v>0</v>
      </c>
      <c r="B114" s="1993" t="s">
        <v>178</v>
      </c>
      <c r="C114" s="1415"/>
      <c r="D114" s="844" t="s">
        <v>1507</v>
      </c>
      <c r="E114" s="1613">
        <v>6000</v>
      </c>
      <c r="F114" s="182">
        <v>6000</v>
      </c>
      <c r="G114" s="1420"/>
      <c r="I114" s="958"/>
      <c r="J114" s="958"/>
      <c r="L114" s="1363"/>
      <c r="M114" s="1363"/>
      <c r="N114" s="1363"/>
      <c r="O114" s="1363"/>
      <c r="P114" s="1363"/>
      <c r="Q114" s="1363"/>
    </row>
    <row r="115" spans="1:18" s="6" customFormat="1" ht="12.75" customHeight="1" x14ac:dyDescent="0.2">
      <c r="B115" s="11"/>
      <c r="H115" s="11"/>
      <c r="J115" s="958"/>
      <c r="K115" s="958"/>
      <c r="M115" s="1363"/>
      <c r="N115" s="1363"/>
      <c r="O115" s="1363"/>
      <c r="P115" s="1363"/>
      <c r="Q115" s="1363"/>
      <c r="R115" s="1363"/>
    </row>
    <row r="116" spans="1:18" s="6" customFormat="1" ht="10.5" customHeight="1" x14ac:dyDescent="0.2">
      <c r="B116" s="11"/>
      <c r="H116" s="11"/>
      <c r="J116" s="958"/>
      <c r="K116" s="958"/>
      <c r="M116" s="1363"/>
      <c r="N116" s="1363"/>
      <c r="O116" s="1363"/>
      <c r="P116" s="1363"/>
      <c r="Q116" s="1363"/>
      <c r="R116" s="1363"/>
    </row>
    <row r="117" spans="1:18" ht="15.75" customHeight="1" x14ac:dyDescent="0.2">
      <c r="B117" s="132" t="s">
        <v>1450</v>
      </c>
      <c r="C117" s="44"/>
      <c r="D117" s="44"/>
      <c r="E117" s="2250"/>
      <c r="F117" s="44"/>
      <c r="G117" s="44"/>
      <c r="H117" s="44"/>
    </row>
    <row r="118" spans="1:18" ht="12" thickBot="1" x14ac:dyDescent="0.25">
      <c r="B118" s="5"/>
      <c r="C118" s="5"/>
      <c r="D118" s="5"/>
      <c r="E118" s="8"/>
      <c r="F118" s="8"/>
      <c r="G118" s="8" t="s">
        <v>171</v>
      </c>
      <c r="H118" s="11"/>
    </row>
    <row r="119" spans="1:18" ht="13.5" customHeight="1" x14ac:dyDescent="0.2">
      <c r="A119" s="2613" t="s">
        <v>1497</v>
      </c>
      <c r="B119" s="2635" t="s">
        <v>177</v>
      </c>
      <c r="C119" s="2615" t="s">
        <v>973</v>
      </c>
      <c r="D119" s="2607" t="s">
        <v>189</v>
      </c>
      <c r="E119" s="2619" t="s">
        <v>1641</v>
      </c>
      <c r="F119" s="2609" t="s">
        <v>1498</v>
      </c>
      <c r="G119" s="2621" t="s">
        <v>192</v>
      </c>
      <c r="H119" s="12"/>
      <c r="I119" s="131"/>
      <c r="K119" s="12"/>
      <c r="L119" s="741"/>
      <c r="R119" s="12"/>
    </row>
    <row r="120" spans="1:18" ht="15" customHeight="1" thickBot="1" x14ac:dyDescent="0.25">
      <c r="A120" s="2614"/>
      <c r="B120" s="2636"/>
      <c r="C120" s="2616"/>
      <c r="D120" s="2608"/>
      <c r="E120" s="2620"/>
      <c r="F120" s="2610"/>
      <c r="G120" s="2622"/>
      <c r="H120" s="12"/>
      <c r="I120" s="131"/>
      <c r="K120" s="12"/>
      <c r="L120" s="741"/>
      <c r="R120" s="12"/>
    </row>
    <row r="121" spans="1:18" s="164" customFormat="1" ht="12" thickBot="1" x14ac:dyDescent="0.25">
      <c r="A121" s="67">
        <f>A122</f>
        <v>500</v>
      </c>
      <c r="B121" s="811" t="s">
        <v>178</v>
      </c>
      <c r="C121" s="812" t="s">
        <v>175</v>
      </c>
      <c r="D121" s="66" t="s">
        <v>180</v>
      </c>
      <c r="E121" s="67">
        <f>E122</f>
        <v>10000</v>
      </c>
      <c r="F121" s="67">
        <f>F122</f>
        <v>10000</v>
      </c>
      <c r="G121" s="64" t="s">
        <v>173</v>
      </c>
      <c r="I121" s="1538"/>
      <c r="J121" s="1538"/>
      <c r="L121" s="976"/>
      <c r="M121" s="976"/>
      <c r="N121" s="976"/>
      <c r="O121" s="976"/>
      <c r="P121" s="976"/>
      <c r="Q121" s="976"/>
    </row>
    <row r="122" spans="1:18" s="164" customFormat="1" x14ac:dyDescent="0.2">
      <c r="A122" s="1830">
        <f>SUM(A123:A123)</f>
        <v>500</v>
      </c>
      <c r="B122" s="2459" t="s">
        <v>178</v>
      </c>
      <c r="C122" s="462" t="s">
        <v>173</v>
      </c>
      <c r="D122" s="2377" t="s">
        <v>61</v>
      </c>
      <c r="E122" s="1862">
        <f>E123</f>
        <v>10000</v>
      </c>
      <c r="F122" s="2460">
        <f>F123</f>
        <v>10000</v>
      </c>
      <c r="G122" s="2461" t="s">
        <v>173</v>
      </c>
      <c r="I122" s="1538"/>
      <c r="J122" s="1538"/>
      <c r="L122" s="976"/>
      <c r="M122" s="976"/>
      <c r="N122" s="976"/>
      <c r="O122" s="976"/>
      <c r="P122" s="976"/>
      <c r="Q122" s="976"/>
    </row>
    <row r="123" spans="1:18" s="164" customFormat="1" ht="12" thickBot="1" x14ac:dyDescent="0.25">
      <c r="A123" s="2112">
        <v>500</v>
      </c>
      <c r="B123" s="2450" t="s">
        <v>178</v>
      </c>
      <c r="C123" s="488" t="s">
        <v>974</v>
      </c>
      <c r="D123" s="2203" t="s">
        <v>975</v>
      </c>
      <c r="E123" s="2151">
        <v>10000</v>
      </c>
      <c r="F123" s="2152">
        <v>10000</v>
      </c>
      <c r="G123" s="158"/>
      <c r="I123" s="1538"/>
      <c r="J123" s="1538"/>
      <c r="L123" s="976"/>
      <c r="M123" s="976"/>
      <c r="N123" s="976"/>
      <c r="O123" s="976"/>
      <c r="P123" s="976"/>
      <c r="Q123" s="976"/>
    </row>
    <row r="124" spans="1:18" s="6" customFormat="1" ht="12.75" customHeight="1" x14ac:dyDescent="0.2">
      <c r="B124" s="11"/>
      <c r="H124" s="11"/>
      <c r="J124" s="958"/>
      <c r="K124" s="958"/>
      <c r="M124" s="1363"/>
      <c r="N124" s="1363"/>
      <c r="O124" s="1363"/>
      <c r="P124" s="1363"/>
      <c r="Q124" s="1363"/>
      <c r="R124" s="1363"/>
    </row>
    <row r="125" spans="1:18" s="6" customFormat="1" ht="15" customHeight="1" x14ac:dyDescent="0.25">
      <c r="B125" s="1384" t="s">
        <v>1449</v>
      </c>
      <c r="C125" s="1384"/>
      <c r="D125" s="2275"/>
      <c r="E125" s="2251"/>
      <c r="F125" s="1384"/>
      <c r="G125" s="1384"/>
      <c r="H125" s="1384"/>
      <c r="J125" s="958"/>
      <c r="K125" s="958"/>
      <c r="M125" s="1363"/>
      <c r="N125" s="1363"/>
      <c r="O125" s="1363"/>
      <c r="P125" s="1363"/>
      <c r="Q125" s="1363"/>
      <c r="R125" s="1363"/>
    </row>
    <row r="126" spans="1:18" s="6" customFormat="1" ht="12.75" customHeight="1" thickBot="1" x14ac:dyDescent="0.3">
      <c r="B126" s="2"/>
      <c r="C126" s="2"/>
      <c r="D126" s="2276"/>
      <c r="E126" s="575"/>
      <c r="F126" s="575"/>
      <c r="G126" s="575" t="s">
        <v>171</v>
      </c>
      <c r="H126" s="52"/>
      <c r="J126" s="958"/>
      <c r="K126" s="958"/>
      <c r="M126" s="1363"/>
      <c r="N126" s="1363"/>
      <c r="O126" s="1363"/>
      <c r="P126" s="1363"/>
      <c r="Q126" s="1363"/>
      <c r="R126" s="1363"/>
    </row>
    <row r="127" spans="1:18" s="6" customFormat="1" ht="12.75" customHeight="1" x14ac:dyDescent="0.2">
      <c r="A127" s="2627" t="s">
        <v>1497</v>
      </c>
      <c r="B127" s="2629" t="s">
        <v>172</v>
      </c>
      <c r="C127" s="2631" t="s">
        <v>976</v>
      </c>
      <c r="D127" s="2607" t="s">
        <v>193</v>
      </c>
      <c r="E127" s="2619" t="s">
        <v>1641</v>
      </c>
      <c r="F127" s="2609" t="s">
        <v>1498</v>
      </c>
      <c r="G127" s="2625" t="s">
        <v>192</v>
      </c>
      <c r="I127" s="958"/>
      <c r="J127" s="958"/>
      <c r="L127" s="1363"/>
      <c r="M127" s="1363"/>
      <c r="N127" s="1363"/>
      <c r="O127" s="1363"/>
      <c r="P127" s="1363"/>
      <c r="Q127" s="1363"/>
    </row>
    <row r="128" spans="1:18" s="6" customFormat="1" ht="16.5" customHeight="1" thickBot="1" x14ac:dyDescent="0.25">
      <c r="A128" s="2628"/>
      <c r="B128" s="2630"/>
      <c r="C128" s="2632"/>
      <c r="D128" s="2633"/>
      <c r="E128" s="2620"/>
      <c r="F128" s="2610"/>
      <c r="G128" s="2634"/>
      <c r="I128" s="958"/>
      <c r="J128" s="958"/>
      <c r="L128" s="1363"/>
      <c r="M128" s="1363"/>
      <c r="N128" s="1363"/>
      <c r="O128" s="1363"/>
      <c r="P128" s="1363"/>
      <c r="Q128" s="1363"/>
    </row>
    <row r="129" spans="1:18" s="6" customFormat="1" ht="12.75" customHeight="1" thickBot="1" x14ac:dyDescent="0.25">
      <c r="A129" s="34">
        <f>+A130</f>
        <v>15000</v>
      </c>
      <c r="B129" s="116" t="s">
        <v>174</v>
      </c>
      <c r="C129" s="117" t="s">
        <v>977</v>
      </c>
      <c r="D129" s="870" t="s">
        <v>204</v>
      </c>
      <c r="E129" s="34">
        <f>E130</f>
        <v>15000</v>
      </c>
      <c r="F129" s="29">
        <f>F130</f>
        <v>15000</v>
      </c>
      <c r="G129" s="576" t="s">
        <v>173</v>
      </c>
      <c r="I129" s="958"/>
      <c r="J129" s="958"/>
      <c r="L129" s="1363"/>
      <c r="M129" s="1363"/>
      <c r="N129" s="1363"/>
      <c r="O129" s="1363"/>
      <c r="P129" s="1363"/>
      <c r="Q129" s="1363"/>
    </row>
    <row r="130" spans="1:18" s="6" customFormat="1" ht="12.75" customHeight="1" x14ac:dyDescent="0.2">
      <c r="A130" s="1432">
        <f>SUM(A131:A132)</f>
        <v>15000</v>
      </c>
      <c r="B130" s="1427" t="s">
        <v>178</v>
      </c>
      <c r="C130" s="1426" t="s">
        <v>173</v>
      </c>
      <c r="D130" s="1431" t="s">
        <v>1451</v>
      </c>
      <c r="E130" s="1616">
        <f>SUM(E131:E133)</f>
        <v>15000</v>
      </c>
      <c r="F130" s="113">
        <f>SUM(F131:F133)</f>
        <v>15000</v>
      </c>
      <c r="G130" s="1428"/>
      <c r="I130" s="958"/>
      <c r="J130" s="958"/>
      <c r="L130" s="1414"/>
      <c r="M130" s="1363"/>
      <c r="N130" s="1363"/>
      <c r="O130" s="1363"/>
      <c r="P130" s="1363"/>
      <c r="Q130" s="1363"/>
    </row>
    <row r="131" spans="1:18" s="6" customFormat="1" ht="12.75" customHeight="1" x14ac:dyDescent="0.2">
      <c r="A131" s="1433">
        <v>14000</v>
      </c>
      <c r="B131" s="62" t="s">
        <v>178</v>
      </c>
      <c r="C131" s="822">
        <v>1010000</v>
      </c>
      <c r="D131" s="2277" t="s">
        <v>978</v>
      </c>
      <c r="E131" s="1617">
        <v>10900</v>
      </c>
      <c r="F131" s="584">
        <v>10900</v>
      </c>
      <c r="G131" s="1429"/>
      <c r="I131" s="958"/>
      <c r="J131" s="958"/>
      <c r="L131" s="1363"/>
      <c r="M131" s="1363"/>
      <c r="N131" s="1363"/>
      <c r="O131" s="1363"/>
      <c r="P131" s="1363"/>
      <c r="Q131" s="1363"/>
    </row>
    <row r="132" spans="1:18" s="6" customFormat="1" ht="12.75" customHeight="1" x14ac:dyDescent="0.2">
      <c r="A132" s="1433">
        <v>1000</v>
      </c>
      <c r="B132" s="62" t="s">
        <v>178</v>
      </c>
      <c r="C132" s="822">
        <v>1020000</v>
      </c>
      <c r="D132" s="2277" t="s">
        <v>979</v>
      </c>
      <c r="E132" s="1618">
        <v>1100</v>
      </c>
      <c r="F132" s="99">
        <v>1100</v>
      </c>
      <c r="G132" s="1429"/>
      <c r="I132" s="958"/>
      <c r="J132" s="958"/>
      <c r="L132" s="1363"/>
      <c r="M132" s="1363"/>
      <c r="N132" s="1363"/>
      <c r="O132" s="1363"/>
      <c r="P132" s="1363"/>
      <c r="Q132" s="1363"/>
    </row>
    <row r="133" spans="1:18" ht="12.75" customHeight="1" thickBot="1" x14ac:dyDescent="0.25">
      <c r="A133" s="1557">
        <v>0</v>
      </c>
      <c r="B133" s="1185" t="s">
        <v>178</v>
      </c>
      <c r="C133" s="564">
        <v>1030000</v>
      </c>
      <c r="D133" s="2278" t="s">
        <v>1509</v>
      </c>
      <c r="E133" s="1619">
        <v>3000</v>
      </c>
      <c r="F133" s="1599">
        <v>3000</v>
      </c>
      <c r="G133" s="1430"/>
      <c r="H133" s="12"/>
      <c r="I133" s="131"/>
      <c r="K133" s="12"/>
      <c r="L133" s="741"/>
      <c r="R133" s="12"/>
    </row>
    <row r="134" spans="1:18" ht="12.75" customHeight="1" x14ac:dyDescent="0.2"/>
    <row r="135" spans="1:18" ht="18.75" customHeight="1" x14ac:dyDescent="0.2">
      <c r="B135" s="132" t="s">
        <v>1355</v>
      </c>
      <c r="C135" s="132"/>
      <c r="D135" s="44"/>
      <c r="E135" s="2249"/>
      <c r="F135" s="132"/>
      <c r="G135" s="132"/>
      <c r="H135" s="44"/>
    </row>
    <row r="136" spans="1:18" ht="12.75" customHeight="1" thickBot="1" x14ac:dyDescent="0.25">
      <c r="B136" s="5"/>
      <c r="C136" s="5"/>
      <c r="D136" s="1212"/>
      <c r="E136" s="1219"/>
      <c r="F136" s="1219"/>
      <c r="G136" s="8" t="s">
        <v>171</v>
      </c>
      <c r="H136" s="6"/>
    </row>
    <row r="137" spans="1:18" ht="12.75" customHeight="1" x14ac:dyDescent="0.2">
      <c r="A137" s="2613" t="s">
        <v>1497</v>
      </c>
      <c r="B137" s="2635" t="s">
        <v>177</v>
      </c>
      <c r="C137" s="2615" t="s">
        <v>1356</v>
      </c>
      <c r="D137" s="2637" t="s">
        <v>1357</v>
      </c>
      <c r="E137" s="2619" t="s">
        <v>1641</v>
      </c>
      <c r="F137" s="2609" t="s">
        <v>1498</v>
      </c>
      <c r="G137" s="2621" t="s">
        <v>192</v>
      </c>
      <c r="H137" s="12"/>
      <c r="I137" s="131"/>
      <c r="K137" s="12"/>
      <c r="L137" s="741"/>
      <c r="R137" s="12"/>
    </row>
    <row r="138" spans="1:18" ht="13.5" customHeight="1" thickBot="1" x14ac:dyDescent="0.25">
      <c r="A138" s="2614"/>
      <c r="B138" s="2636"/>
      <c r="C138" s="2616"/>
      <c r="D138" s="2638"/>
      <c r="E138" s="2620"/>
      <c r="F138" s="2610"/>
      <c r="G138" s="2622"/>
      <c r="H138" s="12"/>
      <c r="I138" s="131"/>
      <c r="K138" s="12"/>
      <c r="L138" s="741"/>
      <c r="R138" s="12"/>
    </row>
    <row r="139" spans="1:18" ht="12.75" customHeight="1" thickBot="1" x14ac:dyDescent="0.25">
      <c r="A139" s="67">
        <f>A140</f>
        <v>5000</v>
      </c>
      <c r="B139" s="811" t="s">
        <v>178</v>
      </c>
      <c r="C139" s="812" t="s">
        <v>175</v>
      </c>
      <c r="D139" s="66" t="s">
        <v>180</v>
      </c>
      <c r="E139" s="67">
        <f>E140</f>
        <v>5000</v>
      </c>
      <c r="F139" s="67">
        <f>F140</f>
        <v>5000</v>
      </c>
      <c r="G139" s="64" t="s">
        <v>173</v>
      </c>
      <c r="H139" s="12"/>
      <c r="I139" s="131"/>
      <c r="K139" s="12"/>
      <c r="L139" s="741"/>
      <c r="R139" s="12"/>
    </row>
    <row r="140" spans="1:18" ht="12.75" customHeight="1" thickBot="1" x14ac:dyDescent="0.25">
      <c r="A140" s="1222">
        <v>5000</v>
      </c>
      <c r="B140" s="1220" t="s">
        <v>178</v>
      </c>
      <c r="C140" s="1221" t="s">
        <v>173</v>
      </c>
      <c r="D140" s="2279" t="s">
        <v>1358</v>
      </c>
      <c r="E140" s="1620">
        <v>5000</v>
      </c>
      <c r="F140" s="1223">
        <f>E140</f>
        <v>5000</v>
      </c>
      <c r="G140" s="1224"/>
      <c r="H140" s="12"/>
      <c r="I140" s="131"/>
      <c r="K140" s="12"/>
      <c r="L140" s="741"/>
      <c r="R140" s="12"/>
    </row>
    <row r="141" spans="1:18" ht="12.75" customHeight="1" x14ac:dyDescent="0.2">
      <c r="B141" s="823"/>
      <c r="C141" s="823"/>
      <c r="E141" s="823"/>
      <c r="F141" s="823"/>
      <c r="G141" s="824"/>
    </row>
    <row r="142" spans="1:18" ht="12.75" customHeight="1" x14ac:dyDescent="0.2"/>
    <row r="143" spans="1:18" ht="12.75" customHeight="1" x14ac:dyDescent="0.2"/>
    <row r="144" spans="1:18" ht="12.75" customHeight="1" x14ac:dyDescent="0.2"/>
  </sheetData>
  <mergeCells count="56">
    <mergeCell ref="G137:G138"/>
    <mergeCell ref="A137:A138"/>
    <mergeCell ref="B137:B138"/>
    <mergeCell ref="C137:C138"/>
    <mergeCell ref="D137:D138"/>
    <mergeCell ref="E137:E138"/>
    <mergeCell ref="F137:F138"/>
    <mergeCell ref="G119:G120"/>
    <mergeCell ref="A127:A128"/>
    <mergeCell ref="B127:B128"/>
    <mergeCell ref="C127:C128"/>
    <mergeCell ref="D127:D128"/>
    <mergeCell ref="E127:E128"/>
    <mergeCell ref="F127:F128"/>
    <mergeCell ref="G127:G128"/>
    <mergeCell ref="A119:A120"/>
    <mergeCell ref="B119:B120"/>
    <mergeCell ref="C119:C120"/>
    <mergeCell ref="D119:D120"/>
    <mergeCell ref="E119:E120"/>
    <mergeCell ref="F119:F120"/>
    <mergeCell ref="F99:F100"/>
    <mergeCell ref="G99:G100"/>
    <mergeCell ref="A65:A66"/>
    <mergeCell ref="B65:B66"/>
    <mergeCell ref="C65:C66"/>
    <mergeCell ref="D65:D66"/>
    <mergeCell ref="E65:E66"/>
    <mergeCell ref="F65:F66"/>
    <mergeCell ref="G65:G66"/>
    <mergeCell ref="A99:A100"/>
    <mergeCell ref="B99:B100"/>
    <mergeCell ref="C99:C100"/>
    <mergeCell ref="D99:D100"/>
    <mergeCell ref="E99:E100"/>
    <mergeCell ref="G19:G20"/>
    <mergeCell ref="A41:A42"/>
    <mergeCell ref="B41:B42"/>
    <mergeCell ref="C41:C42"/>
    <mergeCell ref="D41:D42"/>
    <mergeCell ref="E41:E42"/>
    <mergeCell ref="F41:F42"/>
    <mergeCell ref="G41:G42"/>
    <mergeCell ref="A19:A20"/>
    <mergeCell ref="C19:C20"/>
    <mergeCell ref="D19:D20"/>
    <mergeCell ref="E19:E20"/>
    <mergeCell ref="F19:F20"/>
    <mergeCell ref="B19:B20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39370078740157483" bottom="0.39370078740157483" header="0.19685039370078741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40</vt:i4>
      </vt:variant>
    </vt:vector>
  </HeadingPairs>
  <TitlesOfParts>
    <vt:vector size="69" baseType="lpstr">
      <vt:lpstr>Titul</vt:lpstr>
      <vt:lpstr>zkratky</vt:lpstr>
      <vt:lpstr>RLK 2017 P</vt:lpstr>
      <vt:lpstr>Příjmy ZU a SU </vt:lpstr>
      <vt:lpstr>Příjmy DU</vt:lpstr>
      <vt:lpstr>RLK 2017 V</vt:lpstr>
      <vt:lpstr>ZU a SU</vt:lpstr>
      <vt:lpstr>limity výdajů celkem</vt:lpstr>
      <vt:lpstr>Hejtman</vt:lpstr>
      <vt:lpstr>Rozvoj</vt:lpstr>
      <vt:lpstr>Ekonomika</vt:lpstr>
      <vt:lpstr>OŠMTSV</vt:lpstr>
      <vt:lpstr>P 04</vt:lpstr>
      <vt:lpstr>Sociální</vt:lpstr>
      <vt:lpstr>P 05</vt:lpstr>
      <vt:lpstr>Doprava</vt:lpstr>
      <vt:lpstr>P 06</vt:lpstr>
      <vt:lpstr>Kultura</vt:lpstr>
      <vt:lpstr>P 07</vt:lpstr>
      <vt:lpstr>ŽP</vt:lpstr>
      <vt:lpstr>P 08</vt:lpstr>
      <vt:lpstr>Zdravotnictví</vt:lpstr>
      <vt:lpstr>P 09</vt:lpstr>
      <vt:lpstr>Právní</vt:lpstr>
      <vt:lpstr>Územní plán</vt:lpstr>
      <vt:lpstr>Informatika</vt:lpstr>
      <vt:lpstr>Investice</vt:lpstr>
      <vt:lpstr>Ředitel</vt:lpstr>
      <vt:lpstr>Sekretar. ředitele</vt:lpstr>
      <vt:lpstr>Doprava!Názvy_tisku</vt:lpstr>
      <vt:lpstr>Ekonomika!Názvy_tisku</vt:lpstr>
      <vt:lpstr>Hejtman!Názvy_tisku</vt:lpstr>
      <vt:lpstr>Investice!Názvy_tisku</vt:lpstr>
      <vt:lpstr>Kultura!Názvy_tisku</vt:lpstr>
      <vt:lpstr>OŠMTSV!Názvy_tisku</vt:lpstr>
      <vt:lpstr>Právní!Názvy_tisku</vt:lpstr>
      <vt:lpstr>'Příjmy DU'!Názvy_tisku</vt:lpstr>
      <vt:lpstr>Rozvoj!Názvy_tisku</vt:lpstr>
      <vt:lpstr>Ředitel!Názvy_tisku</vt:lpstr>
      <vt:lpstr>'Sekretar. ředitele'!Názvy_tisku</vt:lpstr>
      <vt:lpstr>Sociální!Názvy_tisku</vt:lpstr>
      <vt:lpstr>'Územní plán'!Názvy_tisku</vt:lpstr>
      <vt:lpstr>Zdravotnictví!Názvy_tisku</vt:lpstr>
      <vt:lpstr>'ZU a SU'!Názvy_tisku</vt:lpstr>
      <vt:lpstr>ŽP!Názvy_tisku</vt:lpstr>
      <vt:lpstr>Doprava!Oblast_tisku</vt:lpstr>
      <vt:lpstr>Ekonomika!Oblast_tisku</vt:lpstr>
      <vt:lpstr>Hejtman!Oblast_tisku</vt:lpstr>
      <vt:lpstr>Informatika!Oblast_tisku</vt:lpstr>
      <vt:lpstr>Investice!Oblast_tisku</vt:lpstr>
      <vt:lpstr>Kultura!Oblast_tisku</vt:lpstr>
      <vt:lpstr>'limity výdajů celkem'!Oblast_tisku</vt:lpstr>
      <vt:lpstr>OŠMTSV!Oblast_tisku</vt:lpstr>
      <vt:lpstr>'P 04'!Oblast_tisku</vt:lpstr>
      <vt:lpstr>'P 05'!Oblast_tisku</vt:lpstr>
      <vt:lpstr>'P 06'!Oblast_tisku</vt:lpstr>
      <vt:lpstr>'P 07'!Oblast_tisku</vt:lpstr>
      <vt:lpstr>'P 08'!Oblast_tisku</vt:lpstr>
      <vt:lpstr>'P 09'!Oblast_tisku</vt:lpstr>
      <vt:lpstr>'Příjmy DU'!Oblast_tisku</vt:lpstr>
      <vt:lpstr>Rozvoj!Oblast_tisku</vt:lpstr>
      <vt:lpstr>Ředitel!Oblast_tisku</vt:lpstr>
      <vt:lpstr>'Sekretar. ředitele'!Oblast_tisku</vt:lpstr>
      <vt:lpstr>Sociální!Oblast_tisku</vt:lpstr>
      <vt:lpstr>Titul!Oblast_tisku</vt:lpstr>
      <vt:lpstr>'Územní plán'!Oblast_tisku</vt:lpstr>
      <vt:lpstr>Zdravotnictví!Oblast_tisku</vt:lpstr>
      <vt:lpstr>'ZU a SU'!Oblast_tisku</vt:lpstr>
      <vt:lpstr>ŽP!Oblast_tisku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Fantova Lucie</cp:lastModifiedBy>
  <cp:lastPrinted>2016-12-21T09:39:04Z</cp:lastPrinted>
  <dcterms:created xsi:type="dcterms:W3CDTF">1997-01-24T11:07:25Z</dcterms:created>
  <dcterms:modified xsi:type="dcterms:W3CDTF">2016-12-21T12:56:39Z</dcterms:modified>
</cp:coreProperties>
</file>